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susmartinez/Documents/2. Government/AGENDA/"/>
    </mc:Choice>
  </mc:AlternateContent>
  <xr:revisionPtr revIDLastSave="0" documentId="13_ncr:1_{C2E7A4E1-FD7A-B14C-A086-62F37E839E49}" xr6:coauthVersionLast="47" xr6:coauthVersionMax="47" xr10:uidLastSave="{00000000-0000-0000-0000-000000000000}"/>
  <bookViews>
    <workbookView xWindow="0" yWindow="500" windowWidth="28800" windowHeight="16360" activeTab="9" xr2:uid="{00000000-000D-0000-FFFF-FFFF00000000}"/>
  </bookViews>
  <sheets>
    <sheet name="FEBRERO" sheetId="3" r:id="rId1"/>
    <sheet name="MARZO" sheetId="4" r:id="rId2"/>
    <sheet name="ABRIL" sheetId="5" r:id="rId3"/>
    <sheet name="MAYO" sheetId="6" r:id="rId4"/>
    <sheet name="JUNIO" sheetId="7" r:id="rId5"/>
    <sheet name="JULIO" sheetId="8" r:id="rId6"/>
    <sheet name="AGOSTO" sheetId="9" r:id="rId7"/>
    <sheet name="SEPTIEMBRE" sheetId="10" r:id="rId8"/>
    <sheet name="OCTUBRE" sheetId="11" r:id="rId9"/>
    <sheet name="NOVIEMBRE" sheetId="12" r:id="rId10"/>
    <sheet name="DICIEMBRE" sheetId="13" r:id="rId11"/>
    <sheet name="ENERO 23" sheetId="2" r:id="rId12"/>
  </sheets>
  <definedNames>
    <definedName name="_xlnm.Print_Area" localSheetId="2">ABRIL!$A$5:$I$19</definedName>
    <definedName name="_xlnm.Print_Area" localSheetId="6">AGOSTO!$A$5:$I$19</definedName>
    <definedName name="_xlnm.Print_Area" localSheetId="10">DICIEMBRE!$A$5:$H$19</definedName>
    <definedName name="_xlnm.Print_Area" localSheetId="11">'ENERO 23'!$A$5:$I$19</definedName>
    <definedName name="_xlnm.Print_Area" localSheetId="0">FEBRERO!$A$5:$I$19</definedName>
    <definedName name="_xlnm.Print_Area" localSheetId="5">JULIO!$A$5:$I$19</definedName>
    <definedName name="_xlnm.Print_Area" localSheetId="4">JUNIO!$A$5:$I$19</definedName>
    <definedName name="_xlnm.Print_Area" localSheetId="1">MARZO!$A$5:$I$19</definedName>
    <definedName name="_xlnm.Print_Area" localSheetId="3">MAYO!$A$5:$I$19</definedName>
    <definedName name="_xlnm.Print_Area" localSheetId="9">NOVIEMBRE!$A$5:$I$19</definedName>
    <definedName name="_xlnm.Print_Area" localSheetId="8">OCTUBRE!$A$5:$I$19</definedName>
    <definedName name="_xlnm.Print_Area" localSheetId="7">SEPTIEMBRE!$A$5:$I$19</definedName>
    <definedName name="CalendarYear">'ENERO 23'!$C$3</definedName>
    <definedName name="DaysAndWeeks">{0,1,2,3,4,5,6} + {0;1;2;3;4;5}*7</definedName>
    <definedName name="WeekStart">'ENERO 23'!$E$3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C3" i="2" l="1"/>
  <c r="B7" i="13" l="1"/>
  <c r="B7" i="12"/>
  <c r="B7" i="11"/>
  <c r="B7" i="10"/>
  <c r="B7" i="9"/>
  <c r="B7" i="8"/>
  <c r="B7" i="7"/>
  <c r="B7" i="6"/>
  <c r="B7" i="5"/>
  <c r="B7" i="4"/>
  <c r="B7" i="3"/>
  <c r="B7" i="2"/>
  <c r="B5" i="2"/>
  <c r="B18" i="8" l="1" a="1"/>
  <c r="B16" i="12" a="1"/>
  <c r="B12" i="11" a="1"/>
  <c r="B8" i="10" a="1"/>
  <c r="B14" i="8" a="1"/>
  <c r="B10" i="7" a="1"/>
  <c r="B18" i="5" a="1"/>
  <c r="B14" i="4" a="1"/>
  <c r="B10" i="3" a="1"/>
  <c r="B14" i="12" a="1"/>
  <c r="B18" i="9" a="1"/>
  <c r="B8" i="7" a="1"/>
  <c r="B12" i="4" a="1"/>
  <c r="B12" i="12" a="1"/>
  <c r="B18" i="6" a="1"/>
  <c r="B14" i="9" a="1"/>
  <c r="B8" i="4" a="1"/>
  <c r="B18" i="13" a="1"/>
  <c r="B16" i="13" a="1"/>
  <c r="B14" i="13" a="1"/>
  <c r="B12" i="13" a="1"/>
  <c r="B8" i="12" a="1"/>
  <c r="B16" i="10" a="1"/>
  <c r="B12" i="9" a="1"/>
  <c r="B18" i="7" a="1"/>
  <c r="B14" i="6" a="1"/>
  <c r="B10" i="5" a="1"/>
  <c r="B18" i="3" a="1"/>
  <c r="B14" i="2" a="1"/>
  <c r="B16" i="11" a="1"/>
  <c r="B8" i="9" a="1"/>
  <c r="B10" i="6" a="1"/>
  <c r="B14" i="3" a="1"/>
  <c r="B8" i="11" a="1"/>
  <c r="B14" i="5" a="1"/>
  <c r="B10" i="12" a="1"/>
  <c r="B16" i="6" a="1"/>
  <c r="B10" i="13" a="1"/>
  <c r="B18" i="11" a="1"/>
  <c r="B14" i="10" a="1"/>
  <c r="B10" i="9" a="1"/>
  <c r="B16" i="7" a="1"/>
  <c r="B12" i="6" a="1"/>
  <c r="B8" i="5" a="1"/>
  <c r="B16" i="3" a="1"/>
  <c r="B12" i="2" a="1"/>
  <c r="B12" i="10" a="1"/>
  <c r="B14" i="7" a="1"/>
  <c r="B18" i="4" a="1"/>
  <c r="B10" i="2" a="1"/>
  <c r="B10" i="8" a="1"/>
  <c r="B18" i="2" a="1"/>
  <c r="B18" i="10" a="1"/>
  <c r="B12" i="5" a="1"/>
  <c r="B8" i="13" a="1"/>
  <c r="B18" i="12" a="1"/>
  <c r="B14" i="11" a="1"/>
  <c r="B10" i="10" a="1"/>
  <c r="B16" i="8" a="1"/>
  <c r="B12" i="7" a="1"/>
  <c r="B8" i="6" a="1"/>
  <c r="B16" i="4" a="1"/>
  <c r="B12" i="3" a="1"/>
  <c r="B8" i="2" a="1"/>
  <c r="B10" i="11" a="1"/>
  <c r="B12" i="8" a="1"/>
  <c r="B16" i="5" a="1"/>
  <c r="B8" i="3" a="1"/>
  <c r="B16" i="9" a="1"/>
  <c r="B10" i="4" a="1"/>
  <c r="B8" i="8" a="1"/>
  <c r="B16" i="2" a="1"/>
  <c r="B5" i="9"/>
  <c r="B5" i="5"/>
  <c r="B5" i="10"/>
  <c r="B5" i="11"/>
  <c r="B5" i="3"/>
  <c r="B5" i="12"/>
  <c r="B5" i="8"/>
  <c r="B5" i="6"/>
  <c r="B5" i="7"/>
  <c r="B5" i="13"/>
  <c r="H12" i="3" l="1"/>
  <c r="D12" i="3"/>
  <c r="E12" i="3"/>
  <c r="F12" i="3"/>
  <c r="G12" i="3"/>
  <c r="C12" i="3"/>
  <c r="B12" i="3"/>
  <c r="H18" i="5"/>
  <c r="B18" i="5"/>
  <c r="C18" i="5"/>
  <c r="D18" i="5"/>
  <c r="E18" i="5"/>
  <c r="F18" i="5"/>
  <c r="G18" i="5"/>
  <c r="H12" i="2"/>
  <c r="C12" i="2"/>
  <c r="D12" i="2"/>
  <c r="B12" i="2"/>
  <c r="G12" i="2"/>
  <c r="E12" i="2"/>
  <c r="F12" i="2"/>
  <c r="H12" i="12"/>
  <c r="E12" i="12"/>
  <c r="F12" i="12"/>
  <c r="G12" i="12"/>
  <c r="D12" i="12"/>
  <c r="B12" i="12"/>
  <c r="C12" i="12"/>
  <c r="H18" i="10"/>
  <c r="C18" i="10"/>
  <c r="D18" i="10"/>
  <c r="E18" i="10"/>
  <c r="F18" i="10"/>
  <c r="B18" i="10"/>
  <c r="G18" i="10"/>
  <c r="H12" i="13"/>
  <c r="C12" i="13"/>
  <c r="B12" i="13"/>
  <c r="D12" i="13"/>
  <c r="E12" i="13"/>
  <c r="G12" i="13"/>
  <c r="F12" i="13"/>
  <c r="H12" i="7"/>
  <c r="D12" i="7"/>
  <c r="E12" i="7"/>
  <c r="F12" i="7"/>
  <c r="G12" i="7"/>
  <c r="C12" i="7"/>
  <c r="B12" i="7"/>
  <c r="H16" i="2"/>
  <c r="D16" i="2"/>
  <c r="E16" i="2"/>
  <c r="F16" i="2"/>
  <c r="G16" i="2"/>
  <c r="C16" i="2"/>
  <c r="B16" i="2"/>
  <c r="H8" i="2"/>
  <c r="H7" i="2" s="1"/>
  <c r="D8" i="2"/>
  <c r="D7" i="2" s="1"/>
  <c r="E8" i="2"/>
  <c r="E7" i="2" s="1"/>
  <c r="F8" i="2"/>
  <c r="F7" i="2" s="1"/>
  <c r="G8" i="2"/>
  <c r="G7" i="2" s="1"/>
  <c r="C8" i="2"/>
  <c r="C7" i="2" s="1"/>
  <c r="B8" i="2"/>
  <c r="H18" i="12"/>
  <c r="C18" i="12"/>
  <c r="D18" i="12"/>
  <c r="F18" i="12"/>
  <c r="E18" i="12"/>
  <c r="B18" i="12"/>
  <c r="G18" i="12"/>
  <c r="H14" i="7"/>
  <c r="F14" i="7"/>
  <c r="G14" i="7"/>
  <c r="E14" i="7"/>
  <c r="D14" i="7"/>
  <c r="B14" i="7"/>
  <c r="C14" i="7"/>
  <c r="H14" i="10"/>
  <c r="G14" i="10"/>
  <c r="B14" i="10"/>
  <c r="F14" i="10"/>
  <c r="C14" i="10"/>
  <c r="D14" i="10"/>
  <c r="E14" i="10"/>
  <c r="H10" i="6"/>
  <c r="F10" i="6"/>
  <c r="G10" i="6"/>
  <c r="E10" i="6"/>
  <c r="C10" i="6"/>
  <c r="D10" i="6"/>
  <c r="B10" i="6"/>
  <c r="H12" i="9"/>
  <c r="B12" i="9"/>
  <c r="C12" i="9"/>
  <c r="D12" i="9"/>
  <c r="G12" i="9"/>
  <c r="E12" i="9"/>
  <c r="F12" i="9"/>
  <c r="H14" i="9"/>
  <c r="C14" i="9"/>
  <c r="D14" i="9"/>
  <c r="F14" i="9"/>
  <c r="E14" i="9"/>
  <c r="B14" i="9"/>
  <c r="G14" i="9"/>
  <c r="H14" i="4"/>
  <c r="B14" i="4"/>
  <c r="C14" i="4"/>
  <c r="E14" i="4"/>
  <c r="D14" i="4"/>
  <c r="G14" i="4"/>
  <c r="F14" i="4"/>
  <c r="H18" i="6"/>
  <c r="F18" i="6"/>
  <c r="G18" i="6"/>
  <c r="E18" i="6"/>
  <c r="B18" i="6"/>
  <c r="C18" i="6"/>
  <c r="D18" i="6"/>
  <c r="H12" i="10"/>
  <c r="E12" i="10"/>
  <c r="F12" i="10"/>
  <c r="G12" i="10"/>
  <c r="D12" i="10"/>
  <c r="B12" i="10"/>
  <c r="C12" i="10"/>
  <c r="H8" i="9"/>
  <c r="H7" i="9" s="1"/>
  <c r="E8" i="9"/>
  <c r="E7" i="9" s="1"/>
  <c r="F8" i="9"/>
  <c r="F7" i="9" s="1"/>
  <c r="G8" i="9"/>
  <c r="G7" i="9" s="1"/>
  <c r="D8" i="9"/>
  <c r="D7" i="9" s="1"/>
  <c r="B8" i="9"/>
  <c r="C8" i="9"/>
  <c r="C7" i="9" s="1"/>
  <c r="H18" i="3"/>
  <c r="B18" i="3"/>
  <c r="C18" i="3"/>
  <c r="E18" i="3"/>
  <c r="D18" i="3"/>
  <c r="F18" i="3"/>
  <c r="G18" i="3"/>
  <c r="H8" i="13"/>
  <c r="H7" i="13" s="1"/>
  <c r="E8" i="13"/>
  <c r="E7" i="13" s="1"/>
  <c r="F8" i="13"/>
  <c r="F7" i="13" s="1"/>
  <c r="G8" i="13"/>
  <c r="G7" i="13" s="1"/>
  <c r="B8" i="13"/>
  <c r="C8" i="13"/>
  <c r="C7" i="13" s="1"/>
  <c r="D8" i="13"/>
  <c r="D7" i="13" s="1"/>
  <c r="H10" i="4"/>
  <c r="F10" i="4"/>
  <c r="G10" i="4"/>
  <c r="E10" i="4"/>
  <c r="C10" i="4"/>
  <c r="D10" i="4"/>
  <c r="B10" i="4"/>
  <c r="H10" i="13"/>
  <c r="G10" i="13"/>
  <c r="B10" i="13"/>
  <c r="F10" i="13"/>
  <c r="C10" i="13"/>
  <c r="D10" i="13"/>
  <c r="E10" i="13"/>
  <c r="H10" i="7"/>
  <c r="B10" i="7"/>
  <c r="E10" i="7"/>
  <c r="C10" i="7"/>
  <c r="D10" i="7"/>
  <c r="F10" i="7"/>
  <c r="G10" i="7"/>
  <c r="H16" i="3"/>
  <c r="C16" i="3"/>
  <c r="B16" i="3"/>
  <c r="D16" i="3"/>
  <c r="G16" i="3"/>
  <c r="E16" i="3"/>
  <c r="F16" i="3"/>
  <c r="H12" i="4"/>
  <c r="B12" i="4"/>
  <c r="C12" i="4"/>
  <c r="G12" i="4"/>
  <c r="E12" i="4"/>
  <c r="F12" i="4"/>
  <c r="D12" i="4"/>
  <c r="H18" i="2"/>
  <c r="F18" i="2"/>
  <c r="B18" i="2"/>
  <c r="G18" i="2"/>
  <c r="E18" i="2"/>
  <c r="C18" i="2"/>
  <c r="D18" i="2"/>
  <c r="H14" i="13"/>
  <c r="C14" i="13"/>
  <c r="D14" i="13"/>
  <c r="F14" i="13"/>
  <c r="E14" i="13"/>
  <c r="B14" i="13"/>
  <c r="G14" i="13"/>
  <c r="H16" i="5"/>
  <c r="B16" i="5"/>
  <c r="C16" i="5"/>
  <c r="G16" i="5"/>
  <c r="D16" i="5"/>
  <c r="E16" i="5"/>
  <c r="F16" i="5"/>
  <c r="H10" i="8"/>
  <c r="E10" i="8"/>
  <c r="F10" i="8"/>
  <c r="G10" i="8"/>
  <c r="D10" i="8"/>
  <c r="B10" i="8"/>
  <c r="C10" i="8"/>
  <c r="H12" i="6"/>
  <c r="B12" i="6"/>
  <c r="C12" i="6"/>
  <c r="G12" i="6"/>
  <c r="E12" i="6"/>
  <c r="D12" i="6"/>
  <c r="F12" i="6"/>
  <c r="H14" i="5"/>
  <c r="F14" i="5"/>
  <c r="G14" i="5"/>
  <c r="E14" i="5"/>
  <c r="D14" i="5"/>
  <c r="B14" i="5"/>
  <c r="C14" i="5"/>
  <c r="H10" i="5"/>
  <c r="B10" i="5"/>
  <c r="E10" i="5"/>
  <c r="C10" i="5"/>
  <c r="D10" i="5"/>
  <c r="F10" i="5"/>
  <c r="G10" i="5"/>
  <c r="H16" i="13"/>
  <c r="E16" i="13"/>
  <c r="F16" i="13"/>
  <c r="G16" i="13"/>
  <c r="D16" i="13"/>
  <c r="B16" i="13"/>
  <c r="C16" i="13"/>
  <c r="H18" i="9"/>
  <c r="G18" i="9"/>
  <c r="B18" i="9"/>
  <c r="F18" i="9"/>
  <c r="D18" i="9"/>
  <c r="E18" i="9"/>
  <c r="C18" i="9"/>
  <c r="H12" i="11"/>
  <c r="D12" i="11"/>
  <c r="B12" i="11"/>
  <c r="C12" i="11"/>
  <c r="F12" i="11"/>
  <c r="G12" i="11"/>
  <c r="E12" i="11"/>
  <c r="H8" i="8"/>
  <c r="H7" i="8" s="1"/>
  <c r="C8" i="8"/>
  <c r="C7" i="8" s="1"/>
  <c r="D8" i="8"/>
  <c r="D7" i="8" s="1"/>
  <c r="E8" i="8"/>
  <c r="E7" i="8" s="1"/>
  <c r="F8" i="8"/>
  <c r="F7" i="8" s="1"/>
  <c r="B8" i="8"/>
  <c r="G8" i="8"/>
  <c r="G7" i="8" s="1"/>
  <c r="H16" i="10"/>
  <c r="D16" i="10"/>
  <c r="B16" i="10"/>
  <c r="C16" i="10"/>
  <c r="F16" i="10"/>
  <c r="E16" i="10"/>
  <c r="G16" i="10"/>
  <c r="H12" i="5"/>
  <c r="D12" i="5"/>
  <c r="E12" i="5"/>
  <c r="G12" i="5"/>
  <c r="F12" i="5"/>
  <c r="C12" i="5"/>
  <c r="B12" i="5"/>
  <c r="H8" i="12"/>
  <c r="H7" i="12" s="1"/>
  <c r="D8" i="12"/>
  <c r="D7" i="12" s="1"/>
  <c r="B8" i="12"/>
  <c r="C8" i="12"/>
  <c r="C7" i="12" s="1"/>
  <c r="E8" i="12"/>
  <c r="E7" i="12" s="1"/>
  <c r="G8" i="12"/>
  <c r="G7" i="12" s="1"/>
  <c r="F8" i="12"/>
  <c r="F7" i="12" s="1"/>
  <c r="H8" i="6"/>
  <c r="H7" i="6" s="1"/>
  <c r="D8" i="6"/>
  <c r="D7" i="6" s="1"/>
  <c r="G8" i="6"/>
  <c r="G7" i="6" s="1"/>
  <c r="E8" i="6"/>
  <c r="E7" i="6" s="1"/>
  <c r="F8" i="6"/>
  <c r="F7" i="6" s="1"/>
  <c r="C8" i="6"/>
  <c r="C7" i="6" s="1"/>
  <c r="B8" i="6"/>
  <c r="H14" i="2"/>
  <c r="B14" i="2"/>
  <c r="C14" i="2"/>
  <c r="E14" i="2"/>
  <c r="D14" i="2"/>
  <c r="F14" i="2"/>
  <c r="G14" i="2"/>
  <c r="H8" i="3"/>
  <c r="H7" i="3" s="1"/>
  <c r="C8" i="3"/>
  <c r="C7" i="3" s="1"/>
  <c r="B8" i="3"/>
  <c r="D8" i="3"/>
  <c r="D7" i="3" s="1"/>
  <c r="G8" i="3"/>
  <c r="G7" i="3" s="1"/>
  <c r="F8" i="3"/>
  <c r="F7" i="3" s="1"/>
  <c r="E8" i="3"/>
  <c r="E7" i="3" s="1"/>
  <c r="H10" i="12"/>
  <c r="C10" i="12"/>
  <c r="D10" i="12"/>
  <c r="F10" i="12"/>
  <c r="E10" i="12"/>
  <c r="B10" i="12"/>
  <c r="G10" i="12"/>
  <c r="H8" i="10"/>
  <c r="H7" i="10" s="1"/>
  <c r="D8" i="10"/>
  <c r="D7" i="10" s="1"/>
  <c r="B8" i="10"/>
  <c r="C8" i="10"/>
  <c r="C7" i="10" s="1"/>
  <c r="E8" i="10"/>
  <c r="E7" i="10" s="1"/>
  <c r="F8" i="10"/>
  <c r="F7" i="10" s="1"/>
  <c r="G8" i="10"/>
  <c r="G7" i="10" s="1"/>
  <c r="H12" i="8"/>
  <c r="G12" i="8"/>
  <c r="B12" i="8"/>
  <c r="F12" i="8"/>
  <c r="D12" i="8"/>
  <c r="C12" i="8"/>
  <c r="E12" i="8"/>
  <c r="H10" i="10"/>
  <c r="C10" i="10"/>
  <c r="D10" i="10"/>
  <c r="E10" i="10"/>
  <c r="F10" i="10"/>
  <c r="B10" i="10"/>
  <c r="G10" i="10"/>
  <c r="H10" i="2"/>
  <c r="F10" i="2"/>
  <c r="B10" i="2"/>
  <c r="G10" i="2"/>
  <c r="E10" i="2"/>
  <c r="D10" i="2"/>
  <c r="C10" i="2"/>
  <c r="E16" i="7"/>
  <c r="G16" i="7"/>
  <c r="H16" i="7"/>
  <c r="D16" i="7"/>
  <c r="F16" i="7"/>
  <c r="B16" i="7"/>
  <c r="C16" i="7"/>
  <c r="H8" i="11"/>
  <c r="H7" i="11" s="1"/>
  <c r="E8" i="11"/>
  <c r="E7" i="11" s="1"/>
  <c r="F8" i="11"/>
  <c r="F7" i="11" s="1"/>
  <c r="G8" i="11"/>
  <c r="G7" i="11" s="1"/>
  <c r="D8" i="11"/>
  <c r="D7" i="11" s="1"/>
  <c r="C8" i="11"/>
  <c r="C7" i="11" s="1"/>
  <c r="B8" i="11"/>
  <c r="H14" i="6"/>
  <c r="B14" i="6"/>
  <c r="C14" i="6"/>
  <c r="E14" i="6"/>
  <c r="D14" i="6"/>
  <c r="G14" i="6"/>
  <c r="F14" i="6"/>
  <c r="H18" i="13"/>
  <c r="G18" i="13"/>
  <c r="B18" i="13"/>
  <c r="C18" i="13"/>
  <c r="D18" i="13"/>
  <c r="F18" i="13"/>
  <c r="E18" i="13"/>
  <c r="H14" i="12"/>
  <c r="G14" i="12"/>
  <c r="B14" i="12"/>
  <c r="F14" i="12"/>
  <c r="D14" i="12"/>
  <c r="C14" i="12"/>
  <c r="E14" i="12"/>
  <c r="H16" i="12"/>
  <c r="D16" i="12"/>
  <c r="B16" i="12"/>
  <c r="C16" i="12"/>
  <c r="G16" i="12"/>
  <c r="E16" i="12"/>
  <c r="F16" i="12"/>
  <c r="H18" i="11"/>
  <c r="G18" i="11"/>
  <c r="B18" i="11"/>
  <c r="F18" i="11"/>
  <c r="E18" i="11"/>
  <c r="C18" i="11"/>
  <c r="D18" i="11"/>
  <c r="H16" i="4"/>
  <c r="D16" i="4"/>
  <c r="G16" i="4"/>
  <c r="E16" i="4"/>
  <c r="F16" i="4"/>
  <c r="C16" i="4"/>
  <c r="B16" i="4"/>
  <c r="H16" i="11"/>
  <c r="E16" i="11"/>
  <c r="F16" i="11"/>
  <c r="G16" i="11"/>
  <c r="D16" i="11"/>
  <c r="B16" i="11"/>
  <c r="C16" i="11"/>
  <c r="H16" i="9"/>
  <c r="E16" i="9"/>
  <c r="F16" i="9"/>
  <c r="G16" i="9"/>
  <c r="D16" i="9"/>
  <c r="B16" i="9"/>
  <c r="C16" i="9"/>
  <c r="H16" i="6"/>
  <c r="D16" i="6"/>
  <c r="G16" i="6"/>
  <c r="E16" i="6"/>
  <c r="F16" i="6"/>
  <c r="C16" i="6"/>
  <c r="B16" i="6"/>
  <c r="H14" i="8"/>
  <c r="B14" i="8"/>
  <c r="D14" i="8"/>
  <c r="C14" i="8"/>
  <c r="E14" i="8"/>
  <c r="F14" i="8"/>
  <c r="G14" i="8"/>
  <c r="H8" i="5"/>
  <c r="H7" i="5" s="1"/>
  <c r="B8" i="5"/>
  <c r="C8" i="5"/>
  <c r="C7" i="5" s="1"/>
  <c r="G8" i="5"/>
  <c r="G7" i="5" s="1"/>
  <c r="D8" i="5"/>
  <c r="D7" i="5" s="1"/>
  <c r="E8" i="5"/>
  <c r="E7" i="5" s="1"/>
  <c r="F8" i="5"/>
  <c r="F7" i="5" s="1"/>
  <c r="H8" i="7"/>
  <c r="H7" i="7" s="1"/>
  <c r="B8" i="7"/>
  <c r="C8" i="7"/>
  <c r="C7" i="7" s="1"/>
  <c r="G8" i="7"/>
  <c r="G7" i="7" s="1"/>
  <c r="F8" i="7"/>
  <c r="F7" i="7" s="1"/>
  <c r="D8" i="7"/>
  <c r="D7" i="7" s="1"/>
  <c r="E8" i="7"/>
  <c r="E7" i="7" s="1"/>
  <c r="H16" i="8"/>
  <c r="C16" i="8"/>
  <c r="D16" i="8"/>
  <c r="E16" i="8"/>
  <c r="F16" i="8"/>
  <c r="B16" i="8"/>
  <c r="G16" i="8"/>
  <c r="H10" i="11"/>
  <c r="G10" i="11"/>
  <c r="B10" i="11"/>
  <c r="F10" i="11"/>
  <c r="E10" i="11"/>
  <c r="C10" i="11"/>
  <c r="D10" i="11"/>
  <c r="H14" i="11"/>
  <c r="C14" i="11"/>
  <c r="D14" i="11"/>
  <c r="E14" i="11"/>
  <c r="F14" i="11"/>
  <c r="B14" i="11"/>
  <c r="G14" i="11"/>
  <c r="H18" i="4"/>
  <c r="F18" i="4"/>
  <c r="G18" i="4"/>
  <c r="E18" i="4"/>
  <c r="B18" i="4"/>
  <c r="C18" i="4"/>
  <c r="D18" i="4"/>
  <c r="H10" i="9"/>
  <c r="G10" i="9"/>
  <c r="B10" i="9"/>
  <c r="F10" i="9"/>
  <c r="E10" i="9"/>
  <c r="C10" i="9"/>
  <c r="D10" i="9"/>
  <c r="H14" i="3"/>
  <c r="F14" i="3"/>
  <c r="G14" i="3"/>
  <c r="B14" i="3"/>
  <c r="E14" i="3"/>
  <c r="C14" i="3"/>
  <c r="D14" i="3"/>
  <c r="H18" i="7"/>
  <c r="D18" i="7"/>
  <c r="B18" i="7"/>
  <c r="C18" i="7"/>
  <c r="F18" i="7"/>
  <c r="G18" i="7"/>
  <c r="E18" i="7"/>
  <c r="H8" i="4"/>
  <c r="H7" i="4" s="1"/>
  <c r="D8" i="4"/>
  <c r="D7" i="4" s="1"/>
  <c r="G8" i="4"/>
  <c r="G7" i="4" s="1"/>
  <c r="E8" i="4"/>
  <c r="E7" i="4" s="1"/>
  <c r="F8" i="4"/>
  <c r="F7" i="4" s="1"/>
  <c r="C8" i="4"/>
  <c r="C7" i="4" s="1"/>
  <c r="B8" i="4"/>
  <c r="H10" i="3"/>
  <c r="B10" i="3"/>
  <c r="F10" i="3"/>
  <c r="C10" i="3"/>
  <c r="E10" i="3"/>
  <c r="D10" i="3"/>
  <c r="G10" i="3"/>
  <c r="H18" i="8"/>
  <c r="B18" i="8"/>
  <c r="C18" i="8"/>
  <c r="E18" i="8"/>
  <c r="D18" i="8"/>
  <c r="F18" i="8"/>
  <c r="G18" i="8"/>
</calcChain>
</file>

<file path=xl/sharedStrings.xml><?xml version="1.0" encoding="utf-8"?>
<sst xmlns="http://schemas.openxmlformats.org/spreadsheetml/2006/main" count="231" uniqueCount="207">
  <si>
    <t>MAYO</t>
  </si>
  <si>
    <t>FEBRERO</t>
  </si>
  <si>
    <t>ENERO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</si>
  <si>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</si>
  <si>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</si>
  <si>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</si>
  <si>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</si>
  <si>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</si>
  <si>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</si>
  <si>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</si>
  <si>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</si>
  <si>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</si>
  <si>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Indicar año:</t>
  </si>
  <si>
    <t>Semana del:</t>
  </si>
  <si>
    <t>FEB</t>
  </si>
  <si>
    <t>ENE</t>
  </si>
  <si>
    <t>MAR</t>
  </si>
  <si>
    <t>ABR</t>
  </si>
  <si>
    <t>JUN</t>
  </si>
  <si>
    <t>JUL</t>
  </si>
  <si>
    <t>AGO</t>
  </si>
  <si>
    <t>SEP</t>
  </si>
  <si>
    <t>OCT</t>
  </si>
  <si>
    <t>NOV</t>
  </si>
  <si>
    <t>DIC</t>
  </si>
  <si>
    <t>L</t>
  </si>
  <si>
    <t>Inicie el calendario en domingo cambiando la celda E3 a D</t>
  </si>
  <si>
    <t xml:space="preserve">Visita a la STPS para programa empleo temporal  10:00 </t>
  </si>
  <si>
    <t xml:space="preserve">Comisión Rastros y Mercados 11:00 </t>
  </si>
  <si>
    <t>Evento Academias Deportivas Jalisco 8:30</t>
  </si>
  <si>
    <t>Firma de oficio Instituto de la Mujer 10:00</t>
  </si>
  <si>
    <t>Evaluación de los curriculums de aspirantes al Consejo Instituto de la Mujer</t>
  </si>
  <si>
    <t>Recolección de curriculums para el Consejo del Instituto de la Mujer</t>
  </si>
  <si>
    <t>Sesión Extroaridnaria de Ayuntamiento 10:00</t>
  </si>
  <si>
    <t xml:space="preserve">Sesión Extraordinaria de Ayuntamiento 11:00 </t>
  </si>
  <si>
    <t>Reunión con Regidor Ricardo Manzano, para evlauación de Servicios Públicos</t>
  </si>
  <si>
    <t>Reunión informativa para conocer el proceso de seguridad social de trabajadoras del hogar. 9:30</t>
  </si>
  <si>
    <t xml:space="preserve">Instalación del Consejo del Instituto de la Mujer 10:00 </t>
  </si>
  <si>
    <t>Sesión de la Comisión de Igualdad de Género 12:00</t>
  </si>
  <si>
    <t>Convocatoria para la Sesión de la Comisión de Igualdad de Género</t>
  </si>
  <si>
    <t>Reunión con Regidora Betty Rocha para iniciativas de Comisión de Igualdad de Género 11:00</t>
  </si>
  <si>
    <t>Comisón Rastros y Mercados 10:30</t>
  </si>
  <si>
    <t>Reunión con equipo de trabajo diseño de estrategia de comunicaicón. 11:00</t>
  </si>
  <si>
    <t>Reunión seguimiento en la elaboración de la estrategia de comunicación. 9:00</t>
  </si>
  <si>
    <t>Comisión de Igualdad de Género 10:00</t>
  </si>
  <si>
    <t>Sesión Ordinaria Ayuntamiento 12:00</t>
  </si>
  <si>
    <t>Reunión con Becky Estrada Aceros Ocotlán para promoción del programa Empresarias de alto Impacto. 10:00</t>
  </si>
  <si>
    <t>Reunión con Katy García Esteti Katy para promoción del programa Empresarias de alto Impacto. 10:00</t>
  </si>
  <si>
    <t>Reunión Ricardo Castellanos Coordinador Redi para conocimiento del Programa MiPymes 11:00</t>
  </si>
  <si>
    <t xml:space="preserve">Firma de documentos Coordinación de asesores 10:00 </t>
  </si>
  <si>
    <t xml:space="preserve">Sesión Informativa Programa Fuerza Mujeres 9:40 </t>
  </si>
  <si>
    <t xml:space="preserve">Reunión con el nuevo Sr. Cura Sr. De la Misericordia Daniel Silva 9:00 </t>
  </si>
  <si>
    <t>Sesión Ordinaria de Ayuntamiento 6:00</t>
  </si>
  <si>
    <t>Sesión Ordinaria de Ayuntamiento 18:00</t>
  </si>
  <si>
    <t xml:space="preserve">Presentación del Programa Fuerza Mujeres  La Primavera 18:00 </t>
  </si>
  <si>
    <t xml:space="preserve">Presentación del Programa Fuerza Mujeres  Infonavit 3 18:00 </t>
  </si>
  <si>
    <t xml:space="preserve">Presentación del Programa Fuerza Mujeres  Nuevo Fuerte 18:00 </t>
  </si>
  <si>
    <t xml:space="preserve">Presentación del Programa Fuerza Mujeres  Torrecillas 18:00 </t>
  </si>
  <si>
    <t xml:space="preserve">Presentación del Programa Fuerza Mujeres  Mascota 18:00 </t>
  </si>
  <si>
    <t>Comisión de Rastros y Mercados 10:30</t>
  </si>
  <si>
    <t xml:space="preserve">Reunión UNIRSE para informar programas del Gobierno del Estado 10:30 </t>
  </si>
  <si>
    <t xml:space="preserve">Presentación del Programa Fuerza Mujeres  El Potrero 18:00 </t>
  </si>
  <si>
    <t xml:space="preserve">Presentación del Programa Fuerza Mujeres  El Paso de la Comunidad 18:00 </t>
  </si>
  <si>
    <t>Honores a la Bandera Día del Municipio 10:30</t>
  </si>
  <si>
    <t xml:space="preserve">Presentación del Programa Fuerza Mujeres  San Andrés 18:00 </t>
  </si>
  <si>
    <t xml:space="preserve">Sesión Comisión Servicios Públicos Municipales 12:00  Comisión Medio Ambiente 13:00 </t>
  </si>
  <si>
    <t>Reunión Presidente Josué Avila y Síndico Carlos Alvarez, para seguimiento de inicitivas presentadas 10:00</t>
  </si>
  <si>
    <t>Reunión Mtro Enrique Ibarra Secretario General de Gobierno Petición de apoyo con programaas sociales a Ocotlán.</t>
  </si>
  <si>
    <t>Elaboración de convocatoria para aspirantes al consejo del Instituto de la Mujer.</t>
  </si>
  <si>
    <t xml:space="preserve">Comisión Servicios Públicos Municipales 13:00 </t>
  </si>
  <si>
    <t>Sesion Extrordinaria de Ayuntamiento. 10:00</t>
  </si>
  <si>
    <t>Reunión Jefe de mercardos Temoc Salgado: análisis de problemática de tarifas 2022: 11:00</t>
  </si>
  <si>
    <t>Comisión Medio Ambiente 10:00</t>
  </si>
  <si>
    <t>Reunión con vecinos de la Col. La Primavera para conocimiento de necesidades. 12:00</t>
  </si>
  <si>
    <t xml:space="preserve">Reunión Mtro. Adrian Cortes Ballet Folklorico para apoyo en la recepción del Ballet de Zacatecas 11:00 </t>
  </si>
  <si>
    <t xml:space="preserve">Charla Informativa sobre las bases del programa Empresarias de alto Impacto 9:45 </t>
  </si>
  <si>
    <t>Reunión con Sandra Avila Muebles BSan para promoción del programa Empresarias de alto Impacto. 10:00</t>
  </si>
  <si>
    <t>Reunión con Regidor Nacho Yañez para evalauación del proyecto Hornos ecológicos para quema de ladrillos 12:00</t>
  </si>
  <si>
    <t>Visita locatarios al Mercado Juárez para platicar sobre el impacto de las nuevas tarifas 11:00</t>
  </si>
  <si>
    <t>Análisis de las iniciativas para sesion de Ayuntamieno</t>
  </si>
  <si>
    <t xml:space="preserve">Entrevista Periódico Guia para promover el programa Fuerza Mujeres  13:00 </t>
  </si>
  <si>
    <t xml:space="preserve">Reunión Katy García para presentar programa Fuerza Mujeres 11:00 </t>
  </si>
  <si>
    <t>Visita Cementerio Municipal para conocimiento de necesidades 9:30</t>
  </si>
  <si>
    <t xml:space="preserve">Declaración Patrimonial ante la Unidad de Control Interno 12:00 </t>
  </si>
  <si>
    <t>Sesión de las comisiones Patrimonio y Servicios Públicos 13:00</t>
  </si>
  <si>
    <t xml:space="preserve">Inauguración de Olimpiadas CEU Adolfo López Mateos 9:00 </t>
  </si>
  <si>
    <t xml:space="preserve">Reunión con la Directora DIF Berenice Cabrera para resultados de acciones en favor de mujeres y nilas 11:00 </t>
  </si>
  <si>
    <t>Reunión con locatarios de Mercados para proponer modificación a la Ley de Ingresos 2022. 12:00</t>
  </si>
  <si>
    <t>Comisión Rastros y Mercados 10:30</t>
  </si>
  <si>
    <t xml:space="preserve">Sesión Igualdad de Género 11:00 </t>
  </si>
  <si>
    <t xml:space="preserve">Análisis de modificación del Plan Municipal de Desarrollo en coordinación con Jefe de Gabinete 9:00 </t>
  </si>
  <si>
    <t>Conferencia Las Mujeres en el Mundo Laboral 10:00</t>
  </si>
  <si>
    <t>Inforne Dr. Alfonso Hernández Comisión Estatal de Derechos Humanos 9:00</t>
  </si>
  <si>
    <t>Comisión Medio Ambiente 13:00</t>
  </si>
  <si>
    <t xml:space="preserve">Elaboración de Inciativa de modificación a la Ley de Ingresos 2022 tarifas locatarios de Mercados </t>
  </si>
  <si>
    <t xml:space="preserve">Reunión con Líder vecinal Nuevo Fuerte 3 emprendedora de piñatas 12:00 </t>
  </si>
  <si>
    <t>Reunión Síndico Municipal para evaluación de la propuesta del IMPLAN 10:00</t>
  </si>
  <si>
    <t>Reunión Secretario General para análisis de inicitiava construcción de nichos para el Cementerio. 10:00</t>
  </si>
  <si>
    <t>Reunión Síndico Municipal para segunda evaluación de la propuesta del IMPLAN 10:00</t>
  </si>
  <si>
    <t xml:space="preserve">Comisión de Puntos Constitucionales 11:00 </t>
  </si>
  <si>
    <t>Visita al Presidente de Jamay para hacer vinculos entre las iniciativas presentadas en ambos municipios 11:00</t>
  </si>
  <si>
    <t xml:space="preserve">Presentación oficial de la Inciativa para la construcción de nichos en el Cementerio Municipal 11:00 </t>
  </si>
  <si>
    <t>Investigación de fundamentos para iniciativas en proceso.</t>
  </si>
  <si>
    <t>Sesión rastros y Mercados 12:00Sesión Servicios Públicos Municipales 13:00</t>
  </si>
  <si>
    <t>Presentación de Iniciativa para Reconocimiento AFAMO 9:00</t>
  </si>
  <si>
    <t xml:space="preserve">Seguimieto a la elaboración en la estrategia de comunicación 10:00 </t>
  </si>
  <si>
    <t>Sesión Ordinaria Ayuntamiento 13:00</t>
  </si>
  <si>
    <t xml:space="preserve">Capacitación Reglamentación Municipal 9:00 - 13:00 </t>
  </si>
  <si>
    <t>Elaboración de relgmaneto de Compras</t>
  </si>
  <si>
    <t>Sesión Ordinaria de Ayuntamiento. 9:30 Inasistencia</t>
  </si>
  <si>
    <t>Elaboración de reglamento de Compras</t>
  </si>
  <si>
    <t>Comisión de Medio Ambiente 11:00 Inasistencia</t>
  </si>
  <si>
    <t>Reunión Padre José Luis Parroquia San José para conocimiento de necesidades de las mujeres del sector. 10:00</t>
  </si>
  <si>
    <t>Entrega de lentes por parte del gobierno del Estado UNIRSE 10:00</t>
  </si>
  <si>
    <t>Comisión Servicios Públicos Municipales 12:30</t>
  </si>
  <si>
    <t xml:space="preserve">Comisión de regularización 10:00 </t>
  </si>
  <si>
    <t>Reunión de la COMUR 12:00</t>
  </si>
  <si>
    <t>Sesión Ordinaria de Ayuntamiento 11:00</t>
  </si>
  <si>
    <t>Comisión Servicios Públicos Municipales 9:30</t>
  </si>
  <si>
    <t xml:space="preserve">Sesión de Comisión Igualdad de Género 11:00 </t>
  </si>
  <si>
    <t>Análisis de las modficicaciones a la Ley de ingresos 2023</t>
  </si>
  <si>
    <t xml:space="preserve">Reunión con Representante de Mtros Edwin Fonseca  para conocimiento de necesidades. 10:00 </t>
  </si>
  <si>
    <t xml:space="preserve">Comisión Rastro y Mercados 10:30 </t>
  </si>
  <si>
    <t>Reunión Regidor Ricardo Manzano para evaluación de adquisición de predio para pozo La Tuna 12:00</t>
  </si>
  <si>
    <t>Reunión Marco Salcedo Coordinador Código Violeta 11:00</t>
  </si>
  <si>
    <t>Visita Asilo de ancianos para conocimiento de necesidades de los adultos mayores 17:00</t>
  </si>
  <si>
    <t xml:space="preserve">Sesión Extraordinaria de Ayuntamiento  11:00  </t>
  </si>
  <si>
    <t>Reunión Chuy Brambila para análisis del convenio de colaboración del patronato del Museo 10:00</t>
  </si>
  <si>
    <t>Visita al Museo de Antropología e Historia del Municipio de Ocotlán 12:00</t>
  </si>
  <si>
    <t xml:space="preserve">Reunión con Regidor Nacho Gómez para análisis de nuevas iniciativas en conjunto 9:30 </t>
  </si>
  <si>
    <t>Visita al informe de Gobierno de Jamay 19:00</t>
  </si>
  <si>
    <t>Sesión Extraordinaria Grito de Independencia 21:30</t>
  </si>
  <si>
    <t xml:space="preserve">Comisión de Igualdad de Género 11:00 </t>
  </si>
  <si>
    <t>Comisión de Rastro y Mercados 12:00</t>
  </si>
  <si>
    <t>Conferencia Prevención de embarzos en adolescentes SISMH 13:00</t>
  </si>
  <si>
    <t>Reunión Jefe de Gabiente y Dir. Servicios Públicos para análisis de problemática de Aseo.</t>
  </si>
  <si>
    <t>Reunión con Presidente y Gebinete para invitación de apoyo a solucionar Aseo Público 12:00</t>
  </si>
  <si>
    <t xml:space="preserve">Visita al Centro de Salud para conocimiento de estadísticas de jóvenes embarazadas 10:00 </t>
  </si>
  <si>
    <t>Elaboración de programa para Sesión de Igualdad de Género.</t>
  </si>
  <si>
    <t>Sesión extraordinaria de Ayuntamiento 18:00 Informe de Gobierno 19:00</t>
  </si>
  <si>
    <t xml:space="preserve">Visita Líder Vecinal de la Col. Nuevo Fuerte Margarito Hernández  para conocimiento de necesidades 10:00 </t>
  </si>
  <si>
    <t>Comisión Servicios Públicos11:00 Comisión Medio Ambiente 12:00</t>
  </si>
  <si>
    <t>Redi Inicio del programa MiPymes 13:00</t>
  </si>
  <si>
    <t xml:space="preserve">Redi conferencia Megatendencias Tecnológicas 13:00 </t>
  </si>
  <si>
    <t>Reunión Regional para conocimiento del Informe del Gobierno del Estado 12:00</t>
  </si>
  <si>
    <t>Comisión de Medio ambiente 13:00</t>
  </si>
  <si>
    <t>Conferencia Mujeres Hacia el éxito 18:00</t>
  </si>
  <si>
    <t>Invitación a mujeres para la conferencia Mujeres hacia el Éxito.</t>
  </si>
  <si>
    <t>Día Internacional con el el cáncer de mama, mensaje de concintización 10:00</t>
  </si>
  <si>
    <t xml:space="preserve">Sesión de Comisión de Rastro y Mercados 10:00 </t>
  </si>
  <si>
    <t xml:space="preserve">Reunión con ciudadana solicitando apoyo para difundir programa contra acosos callejero 12:00 </t>
  </si>
  <si>
    <t xml:space="preserve">Sesión de Comisión de Hacienda 11:00 </t>
  </si>
  <si>
    <t xml:space="preserve">Comisión Igualdad de Género 11:00 </t>
  </si>
  <si>
    <t xml:space="preserve">Capacitación Taller para Regidores en derecho municipal 12:00 </t>
  </si>
  <si>
    <t xml:space="preserve">Sesión Ordinaria de Ayuntamiento 18:00 </t>
  </si>
  <si>
    <t xml:space="preserve">Homenaje Mtro Enrique Ibarra 55 años de trayectoria 10:00 </t>
  </si>
  <si>
    <t xml:space="preserve">Invitación a mujeres para la conferencia Mujeres hacia el Éxito.   Presentación Ecos Mariachi Femenil 18:00 </t>
  </si>
  <si>
    <t xml:space="preserve">Comisión Hacienda Ley de Ingresos  12:00 </t>
  </si>
  <si>
    <t>Capacitación en derecho Municipal 9:00-13:00</t>
  </si>
  <si>
    <t>Sesión extraoridnaria 11:00</t>
  </si>
  <si>
    <t>Reunión con vecinos de El Pedregal para tratar tema de la falta de agua  12:00</t>
  </si>
  <si>
    <t xml:space="preserve">Reunión preparativos para conferencia Mujeres para el éxito 12:00 </t>
  </si>
  <si>
    <t>Reunión en la Secretaria de Igualdad Sustantiva para conocer los programas de apoyo 10:00</t>
  </si>
  <si>
    <t>Comisión de Rastros y Mercados 11:00</t>
  </si>
  <si>
    <t>Reunión de avances con el staf para la conferencia Mujeres hacia el éxito 11:00</t>
  </si>
  <si>
    <t>Comisión Servicios Públicos Municipales 11:30</t>
  </si>
  <si>
    <t>Capacitación en Derecho Municipal 09:00-13:00</t>
  </si>
  <si>
    <t>Visita a la Expo Internacional de Muebles 9:00</t>
  </si>
  <si>
    <t>Reunión virtual para conocer la reglas de operación Barrio de Paz 12:00</t>
  </si>
  <si>
    <t>Reunión con Representante de la Barra de abogados del Municipio 12:00</t>
  </si>
  <si>
    <t xml:space="preserve">Reunión con Abogado asesor en Derecho Municipal Rubén </t>
  </si>
  <si>
    <t>Conferencia “Comunicación con Perspectiva de Género” SISMH 11:00</t>
  </si>
  <si>
    <t>Convocatoria Comisión de Igualdad de Género</t>
  </si>
  <si>
    <t xml:space="preserve">Sesión de la Comisión de Igualdad de Género 9:00 Sesión Extrordinaria de Ayuntamiento 18:00 </t>
  </si>
  <si>
    <t>Sesión ordinaria de Ayuntamiento</t>
  </si>
  <si>
    <t>Reunión de la COMUR</t>
  </si>
  <si>
    <t>Mesa de Trabajo Presupuesto de Egresos</t>
  </si>
  <si>
    <t>Comisión Mercados y Rastro municipal</t>
  </si>
  <si>
    <t>Análisis del presupuesto de egresos 2023</t>
  </si>
  <si>
    <t>Comisión de Hacienda y Recaudación</t>
  </si>
  <si>
    <t>Comisión de Medio Ambiente</t>
  </si>
  <si>
    <t>Comisión de Servicios Públicos</t>
  </si>
  <si>
    <t>Sesión Extraordinaria</t>
  </si>
  <si>
    <t>Comisión Igualdad de Género</t>
  </si>
  <si>
    <t>Distribución de peridicos de Informe de Gobernador</t>
  </si>
  <si>
    <t>Visita al Redi Ocotlán Coferencia Gobiernos Corporativos</t>
  </si>
  <si>
    <t>Comisión Medio ambiente</t>
  </si>
  <si>
    <t>Comisión de Hacienda</t>
  </si>
  <si>
    <t>Comisión de Mercados</t>
  </si>
  <si>
    <t>Sesión Extraordinaria  de Ayuntamiento</t>
  </si>
  <si>
    <t>Conferencia Masculidad Hegemonica</t>
  </si>
  <si>
    <t>Reunión empresa Nestle Programa de limpieza</t>
  </si>
  <si>
    <t>Reunión para firma de documentos COMUR Regularación</t>
  </si>
  <si>
    <t>Grabación video Descuento a Cuidadores principales</t>
  </si>
  <si>
    <t>Grabación Video Tarifas justas de locatarios</t>
  </si>
  <si>
    <t>Grabación de Video Suedo Digno para trabajadores de Serivicios Publicos</t>
  </si>
  <si>
    <t xml:space="preserve">Comisión Rastros y Mercados </t>
  </si>
  <si>
    <t>Comisión Medio Ambiente</t>
  </si>
  <si>
    <t xml:space="preserve">Comisión Servicios Publicos </t>
  </si>
  <si>
    <t>Grabación Video de iniciativa equipamiento de la Unidad de Atención y Victimas de Violencia.</t>
  </si>
  <si>
    <t>Comisión de Igualdad de Género</t>
  </si>
  <si>
    <t>Reunión con para solictar estadisticas de la Procurarduría de Protección de niños, niñas y adolescentes.</t>
  </si>
  <si>
    <t>Analisis de las estadisticas de la Prcuraduria de protección a menores y propuesta de sesión de comisión</t>
  </si>
  <si>
    <t xml:space="preserve">Reunión con Presidente de AFAMO para analisis de Inciativa de reconocimiento a la institución </t>
  </si>
  <si>
    <t>Reunión con C. Eduardo Langurén para análisis de iniciativa de reconocimiento com investigador</t>
  </si>
  <si>
    <t xml:space="preserve">Sesión Estraordinaria de Ayuntamento </t>
  </si>
  <si>
    <t xml:space="preserve">Elaboración de iniciativa sobre acosos sexual callejero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</si>
</sst>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2" x14ac:knownFonts="1">
    <font>
      <b/>
      <sz val="8"/>
      <color theme="1" tint="0.499984740745262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color theme="0" tint="-0.24994659260841701"/>
      <name val="Trebuchet MS"/>
      <family val="2"/>
      <scheme val="minor"/>
    </font>
    <font>
      <b/>
      <sz val="9"/>
      <color theme="0" tint="-0.2499465926084170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22"/>
      <color theme="0" tint="-0.24994659260841701"/>
      <name val="Trebuchet MS"/>
      <family val="2"/>
      <scheme val="major"/>
    </font>
    <font>
      <b/>
      <u/>
      <sz val="10"/>
      <color theme="1"/>
      <name val="Trebuchet MS"/>
      <family val="2"/>
      <scheme val="minor"/>
    </font>
    <font>
      <b/>
      <sz val="8"/>
      <color theme="1" tint="0.499984740745262"/>
      <name val="Corbel"/>
    </font>
    <font>
      <b/>
      <sz val="8"/>
      <color theme="0" tint="-0.499984740745262"/>
      <name val="Trebuchet MS"/>
      <family val="2"/>
      <scheme val="major"/>
    </font>
    <font>
      <b/>
      <sz val="9"/>
      <color theme="1" tint="0.499984740745262"/>
      <name val="Trebuchet MS"/>
      <family val="2"/>
      <scheme val="major"/>
    </font>
    <font>
      <b/>
      <sz val="8"/>
      <color theme="1" tint="0.499984740745262"/>
      <name val="Trebuchet MS"/>
      <family val="2"/>
      <scheme val="major"/>
    </font>
    <font>
      <b/>
      <sz val="9"/>
      <color theme="0" tint="-0.499984740745262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</borders>
  <cellStyleXfs count="8">
    <xf numFmtId="0" fontId="0" fillId="0" borderId="0">
      <alignment horizontal="left" vertical="top" wrapText="1" indent="1"/>
    </xf>
    <xf numFmtId="0" fontId="4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2" fillId="0" borderId="0" applyNumberFormat="0" applyFill="0" applyAlignment="0" applyProtection="0"/>
    <xf numFmtId="164" fontId="1" fillId="0" borderId="0" applyFill="0" applyProtection="0">
      <alignment horizontal="left" indent="1"/>
    </xf>
    <xf numFmtId="0" fontId="6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horizontal="left"/>
    </xf>
  </cellStyleXfs>
  <cellXfs count="22">
    <xf numFmtId="0" fontId="0" fillId="0" borderId="0" xfId="0">
      <alignment horizontal="left" vertical="top" wrapText="1" indent="1"/>
    </xf>
    <xf numFmtId="0" fontId="2" fillId="0" borderId="0" xfId="3" applyAlignment="1">
      <alignment horizontal="left" vertical="top"/>
    </xf>
    <xf numFmtId="164" fontId="1" fillId="0" borderId="0" xfId="4" applyAlignment="1">
      <alignment horizontal="left" vertical="top"/>
    </xf>
    <xf numFmtId="0" fontId="0" fillId="0" borderId="1" xfId="0" applyBorder="1">
      <alignment horizontal="left" vertical="top" wrapText="1" indent="1"/>
    </xf>
    <xf numFmtId="0" fontId="0" fillId="0" borderId="2" xfId="0" applyBorder="1">
      <alignment horizontal="left" vertical="top" wrapText="1" indent="1"/>
    </xf>
    <xf numFmtId="0" fontId="4" fillId="0" borderId="0" xfId="1" applyAlignment="1">
      <alignment horizontal="center" vertical="top"/>
    </xf>
    <xf numFmtId="164" fontId="1" fillId="0" borderId="2" xfId="4" applyBorder="1">
      <alignment horizontal="left" indent="1"/>
    </xf>
    <xf numFmtId="0" fontId="1" fillId="0" borderId="0" xfId="2">
      <alignment vertical="top"/>
    </xf>
    <xf numFmtId="0" fontId="6" fillId="0" borderId="0" xfId="5">
      <alignment horizontal="center" vertical="top"/>
    </xf>
    <xf numFmtId="0" fontId="3" fillId="0" borderId="0" xfId="6" applyAlignment="1">
      <alignment horizontal="left" vertical="top"/>
    </xf>
    <xf numFmtId="0" fontId="6" fillId="0" borderId="3" xfId="5" applyBorder="1">
      <alignment horizontal="center" vertical="top"/>
    </xf>
    <xf numFmtId="0" fontId="7" fillId="0" borderId="0" xfId="0" applyFont="1">
      <alignment horizontal="left" vertical="top" wrapText="1" indent="1"/>
    </xf>
    <xf numFmtId="0" fontId="0" fillId="2" borderId="2" xfId="0" applyFill="1" applyBorder="1">
      <alignment horizontal="left" vertical="top" wrapText="1" indent="1"/>
    </xf>
    <xf numFmtId="164" fontId="1" fillId="2" borderId="2" xfId="4" applyFill="1" applyBorder="1">
      <alignment horizontal="left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0" xfId="0" applyFont="1" applyFill="1">
      <alignment horizontal="left" vertical="top" wrapText="1" indent="1"/>
    </xf>
    <xf numFmtId="0" fontId="9" fillId="2" borderId="0" xfId="0" applyFont="1" applyFill="1">
      <alignment horizontal="left" vertical="top" wrapText="1" indent="1"/>
    </xf>
    <xf numFmtId="0" fontId="10" fillId="2" borderId="2" xfId="0" applyFont="1" applyFill="1" applyBorder="1">
      <alignment horizontal="left" vertical="top" wrapText="1" indent="1"/>
    </xf>
    <xf numFmtId="0" fontId="9" fillId="2" borderId="0" xfId="0" applyFont="1" applyFill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5" fillId="0" borderId="0" xfId="7">
      <alignment horizontal="left"/>
    </xf>
    <xf numFmtId="164" fontId="4" fillId="0" borderId="0" xfId="1" applyNumberFormat="1">
      <alignment horizontal="left" vertical="top"/>
    </xf>
  </cellXfs>
  <cellStyles count="8">
    <cellStyle name="Año" xfId="7" xr:uid="{00000000-0005-0000-0000-000000000000}"/>
    <cellStyle name="Encabezado 1" xfId="2" builtinId="16" customBuiltin="1"/>
    <cellStyle name="Encabezado 4" xfId="6" builtinId="19" customBuiltin="1"/>
    <cellStyle name="Hipervínculo" xfId="5" builtinId="8" customBuiltin="1"/>
    <cellStyle name="Normal" xfId="0" builtinId="0" customBuiltin="1"/>
    <cellStyle name="Título" xfId="1" builtinId="15" customBuiltin="1"/>
    <cellStyle name="Título 2" xfId="3" builtinId="17" customBuiltin="1"/>
    <cellStyle name="Título 3" xfId="4" builtinId="18" customBuiltin="1"/>
  </cellStyles>
  <dxfs count="2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4.9989318521683403E-2"/>
    <pageSetUpPr fitToPage="1"/>
  </sheetPr>
  <dimension ref="B2:I19"/>
  <sheetViews>
    <sheetView showGridLines="0" zoomScale="150" zoomScaleNormal="125" workbookViewId="0"/>
  </sheetViews>
  <sheetFormatPr baseColWidth="10" defaultColWidth="9.3984375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G4" s="8" t="s">
        <v>15</v>
      </c>
      <c r="H4" s="10" t="s">
        <v>16</v>
      </c>
      <c r="I4" s="1"/>
    </row>
    <row r="5" spans="2:9" ht="27.75" customHeight="1" x14ac:dyDescent="0.3">
      <c r="B5" s="20">
        <f>CalendarYear</f>
        <v>2022</v>
      </c>
      <c r="C5" s="20"/>
      <c r="E5" s="1"/>
      <c r="I5" s="1"/>
    </row>
    <row r="6" spans="2:9" ht="44.25" customHeight="1" x14ac:dyDescent="0.15">
      <c r="B6" s="21" t="s">
        <v>1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DaysAndWeeks+DATE(CalendarYear,2,1)-WEEKDAY(DATE(CalendarYear,2,1),(WeekStart="L")+1)+1</f>
        <v>44592</v>
      </c>
      <c r="C8" s="6">
        <v>44593</v>
      </c>
      <c r="D8" s="6">
        <v>44594</v>
      </c>
      <c r="E8" s="6">
        <v>44595</v>
      </c>
      <c r="F8" s="6">
        <v>44596</v>
      </c>
      <c r="G8" s="6">
        <v>44597</v>
      </c>
      <c r="H8" s="6">
        <v>44598</v>
      </c>
    </row>
    <row r="9" spans="2:9" ht="45" customHeight="1" thickBot="1" x14ac:dyDescent="0.2">
      <c r="B9" s="12"/>
      <c r="C9" s="12"/>
      <c r="D9" s="12"/>
      <c r="E9" s="14" t="s">
        <v>158</v>
      </c>
      <c r="F9" s="15" t="s">
        <v>159</v>
      </c>
      <c r="G9" s="12"/>
      <c r="H9" s="12"/>
    </row>
    <row r="10" spans="2:9" ht="30" customHeight="1" x14ac:dyDescent="0.15">
      <c r="B10" s="13">
        <f t="array" ref="B10:H10">DaysAndWeeks+DATE(CalendarYear,2,1)-WEEKDAY(DATE(CalendarYear,2,1),(WeekStart="L")+1)+8</f>
        <v>44599</v>
      </c>
      <c r="C10" s="13">
        <v>44600</v>
      </c>
      <c r="D10" s="13">
        <v>44601</v>
      </c>
      <c r="E10" s="13">
        <v>44602</v>
      </c>
      <c r="F10" s="13">
        <v>44603</v>
      </c>
      <c r="G10" s="13">
        <v>44604</v>
      </c>
      <c r="H10" s="13">
        <v>44605</v>
      </c>
    </row>
    <row r="11" spans="2:9" ht="116" customHeight="1" thickBot="1" x14ac:dyDescent="0.2">
      <c r="B11" s="16" t="s">
        <v>160</v>
      </c>
      <c r="C11" s="17"/>
      <c r="D11" s="16" t="s">
        <v>161</v>
      </c>
      <c r="E11" s="18" t="s">
        <v>162</v>
      </c>
      <c r="F11" s="19" t="s">
        <v>163</v>
      </c>
      <c r="G11" s="17"/>
      <c r="H11" s="12"/>
    </row>
    <row r="12" spans="2:9" ht="30" customHeight="1" x14ac:dyDescent="0.15">
      <c r="B12" s="13">
        <f t="array" ref="B12:H12">DaysAndWeeks+DATE(CalendarYear,2,1)-WEEKDAY(DATE(CalendarYear,2,1),(WeekStart="L")+1)+15</f>
        <v>44606</v>
      </c>
      <c r="C12" s="13">
        <v>44607</v>
      </c>
      <c r="D12" s="13">
        <v>44608</v>
      </c>
      <c r="E12" s="13">
        <v>44609</v>
      </c>
      <c r="F12" s="13">
        <v>44610</v>
      </c>
      <c r="G12" s="13">
        <v>44611</v>
      </c>
      <c r="H12" s="13">
        <v>44612</v>
      </c>
    </row>
    <row r="13" spans="2:9" ht="98" customHeight="1" thickBot="1" x14ac:dyDescent="0.2">
      <c r="B13" s="16" t="s">
        <v>164</v>
      </c>
      <c r="C13" s="16" t="s">
        <v>165</v>
      </c>
      <c r="D13" s="16" t="s">
        <v>166</v>
      </c>
      <c r="E13" s="19" t="s">
        <v>167</v>
      </c>
      <c r="F13" s="17" t="s">
        <v>168</v>
      </c>
      <c r="G13" s="12"/>
      <c r="H13" s="12"/>
    </row>
    <row r="14" spans="2:9" ht="30" customHeight="1" x14ac:dyDescent="0.15">
      <c r="B14" s="13">
        <f t="array" ref="B14:H14">DaysAndWeeks+DATE(CalendarYear,2,1)-WEEKDAY(DATE(CalendarYear,2,1),(WeekStart="L")+1)+22</f>
        <v>44613</v>
      </c>
      <c r="C14" s="13">
        <v>44614</v>
      </c>
      <c r="D14" s="13">
        <v>44615</v>
      </c>
      <c r="E14" s="13">
        <v>44616</v>
      </c>
      <c r="F14" s="13">
        <v>44617</v>
      </c>
      <c r="G14" s="13">
        <v>44618</v>
      </c>
      <c r="H14" s="13">
        <v>44619</v>
      </c>
    </row>
    <row r="15" spans="2:9" ht="93" customHeight="1" thickBot="1" x14ac:dyDescent="0.2">
      <c r="B15" s="19" t="s">
        <v>169</v>
      </c>
      <c r="C15" s="16" t="s">
        <v>170</v>
      </c>
      <c r="D15" s="16" t="s">
        <v>171</v>
      </c>
      <c r="E15" s="17"/>
      <c r="F15" s="17" t="s">
        <v>172</v>
      </c>
      <c r="G15" s="12"/>
      <c r="H15" s="12"/>
    </row>
    <row r="16" spans="2:9" ht="30" customHeight="1" x14ac:dyDescent="0.15">
      <c r="B16" s="13">
        <f t="array" ref="B16:H16">DaysAndWeeks+DATE(CalendarYear,2,1)-WEEKDAY(DATE(CalendarYear,2,1),(WeekStart="L")+1)+29</f>
        <v>44620</v>
      </c>
      <c r="C16" s="13">
        <v>44621</v>
      </c>
      <c r="D16" s="13">
        <v>44622</v>
      </c>
      <c r="E16" s="13">
        <v>44623</v>
      </c>
      <c r="F16" s="13">
        <v>44624</v>
      </c>
      <c r="G16" s="13">
        <v>44625</v>
      </c>
      <c r="H16" s="13">
        <v>44626</v>
      </c>
    </row>
    <row r="17" spans="2:8" ht="87" customHeight="1" x14ac:dyDescent="0.15">
      <c r="B17" s="17" t="s">
        <v>173</v>
      </c>
      <c r="C17" s="12"/>
      <c r="D17" s="12"/>
      <c r="E17" s="12"/>
      <c r="F17" s="12"/>
      <c r="G17" s="12"/>
      <c r="H17" s="12"/>
    </row>
    <row r="18" spans="2:8" ht="30" customHeight="1" x14ac:dyDescent="0.15">
      <c r="B18" s="6">
        <f t="array" ref="B18:H18">DaysAndWeeks+DATE(CalendarYear,2,1)-WEEKDAY(DATE(CalendarYear,2,1),(WeekStart="L")+1)+36</f>
        <v>44627</v>
      </c>
      <c r="C18" s="6">
        <v>44628</v>
      </c>
      <c r="D18" s="6">
        <v>44629</v>
      </c>
      <c r="E18" s="6">
        <v>44630</v>
      </c>
      <c r="F18" s="6">
        <v>44631</v>
      </c>
      <c r="G18" s="6">
        <v>44632</v>
      </c>
      <c r="H18" s="6">
        <v>44633</v>
      </c>
    </row>
    <row r="19" spans="2:8" ht="30" customHeight="1" x14ac:dyDescent="0.15">
      <c r="B19" s="3"/>
      <c r="C19" s="3"/>
      <c r="D19" s="3"/>
      <c r="E19" s="3"/>
      <c r="F19" s="3"/>
      <c r="G19" s="3"/>
      <c r="H19" s="4"/>
    </row>
  </sheetData>
  <mergeCells count="2">
    <mergeCell ref="B5:C5"/>
    <mergeCell ref="B6:E6"/>
  </mergeCells>
  <conditionalFormatting sqref="B8:G8">
    <cfRule type="expression" dxfId="25" priority="2">
      <formula>DAY(B8)&gt;8</formula>
    </cfRule>
  </conditionalFormatting>
  <conditionalFormatting sqref="B16:H19">
    <cfRule type="expression" dxfId="24" priority="1">
      <formula>AND(DAY(B16)&gt;=1,DAY(B16)&lt;=15)</formula>
    </cfRule>
  </conditionalFormatting>
  <hyperlinks>
    <hyperlink ref="H4" location="MARZO!A1" display="MAR" xr:uid="{00000000-0004-0000-0100-000000000000}"/>
    <hyperlink ref="G4" location="ENERO!A1" display="ENE" xr:uid="{00000000-0004-0000-01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B2:I20"/>
  <sheetViews>
    <sheetView showGridLines="0" topLeftCell="B3" zoomScale="75" zoomScaleNormal="186" workbookViewId="0">
      <selection activeCell="B6" sqref="B6:E6"/>
    </sheetView>
  </sheetViews>
  <sheetFormatPr baseColWidth="10" defaultColWidth="9.3984375" defaultRowHeight="11" x14ac:dyDescent="0.15"/>
  <cols>
    <col min="1" max="1" width="5.3984375" customWidth="1"/>
    <col min="2" max="8" width="21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14</v>
      </c>
      <c r="H4" s="10" t="s">
        <v>17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3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DaysAndWeeks+DATE(CalendarYear,3,1)-WEEKDAY(DATE(CalendarYear,3,1),(WeekStart="L")+1)+1</f>
        <v>44620</v>
      </c>
      <c r="C8" s="6">
        <v>44621</v>
      </c>
      <c r="D8" s="6">
        <v>44622</v>
      </c>
      <c r="E8" s="6">
        <v>44623</v>
      </c>
      <c r="F8" s="6">
        <v>44624</v>
      </c>
      <c r="G8" s="6">
        <v>44625</v>
      </c>
      <c r="H8" s="6">
        <v>44626</v>
      </c>
    </row>
    <row r="9" spans="2:9" ht="50" customHeight="1" x14ac:dyDescent="0.15">
      <c r="B9" s="4"/>
      <c r="C9" s="4" t="s">
        <v>68</v>
      </c>
      <c r="D9" s="4"/>
      <c r="E9" s="4" t="s">
        <v>32</v>
      </c>
      <c r="F9" s="4" t="s">
        <v>31</v>
      </c>
      <c r="G9" s="4"/>
      <c r="H9" s="4" t="s">
        <v>70</v>
      </c>
    </row>
    <row r="10" spans="2:9" ht="50" customHeight="1" x14ac:dyDescent="0.15">
      <c r="B10" s="6">
        <f t="array" ref="B10:H10">DaysAndWeeks+DATE(CalendarYear,3,1)-WEEKDAY(DATE(CalendarYear,3,1),(WeekStart="L")+1)+8</f>
        <v>44627</v>
      </c>
      <c r="C10" s="6">
        <v>44628</v>
      </c>
      <c r="D10" s="6">
        <v>44629</v>
      </c>
      <c r="E10" s="6">
        <v>44630</v>
      </c>
      <c r="F10" s="6">
        <v>44631</v>
      </c>
      <c r="G10" s="6">
        <v>44632</v>
      </c>
      <c r="H10" s="6">
        <v>44633</v>
      </c>
    </row>
    <row r="11" spans="2:9" ht="56" customHeight="1" x14ac:dyDescent="0.15">
      <c r="B11" s="4"/>
      <c r="C11" s="4" t="s">
        <v>30</v>
      </c>
      <c r="D11" s="4"/>
      <c r="E11" s="4" t="s">
        <v>35</v>
      </c>
      <c r="F11" s="4" t="s">
        <v>40</v>
      </c>
      <c r="G11" s="4"/>
      <c r="H11" s="4"/>
    </row>
    <row r="12" spans="2:9" ht="50" customHeight="1" x14ac:dyDescent="0.15">
      <c r="B12" s="6">
        <f t="array" ref="B12:H12">DaysAndWeeks+DATE(CalendarYear,3,1)-WEEKDAY(DATE(CalendarYear,3,1),(WeekStart="L")+1)+15</f>
        <v>44634</v>
      </c>
      <c r="C12" s="6">
        <v>44635</v>
      </c>
      <c r="D12" s="6">
        <v>44636</v>
      </c>
      <c r="E12" s="6">
        <v>44637</v>
      </c>
      <c r="F12" s="6">
        <v>44638</v>
      </c>
      <c r="G12" s="6">
        <v>44639</v>
      </c>
      <c r="H12" s="6">
        <v>44640</v>
      </c>
    </row>
    <row r="13" spans="2:9" ht="50" customHeight="1" x14ac:dyDescent="0.15">
      <c r="B13" s="4"/>
      <c r="C13" s="4" t="s">
        <v>27</v>
      </c>
      <c r="D13" s="4" t="s">
        <v>28</v>
      </c>
      <c r="E13" s="4" t="s">
        <v>69</v>
      </c>
      <c r="F13" s="4" t="s">
        <v>29</v>
      </c>
      <c r="G13" s="4"/>
      <c r="H13" s="4"/>
    </row>
    <row r="14" spans="2:9" ht="50" customHeight="1" x14ac:dyDescent="0.15">
      <c r="B14" s="6">
        <f t="array" ref="B14:H14">DaysAndWeeks+DATE(CalendarYear,3,1)-WEEKDAY(DATE(CalendarYear,3,1),(WeekStart="L")+1)+22</f>
        <v>44641</v>
      </c>
      <c r="C14" s="6">
        <v>44642</v>
      </c>
      <c r="D14" s="6">
        <v>44643</v>
      </c>
      <c r="E14" s="6">
        <v>44644</v>
      </c>
      <c r="F14" s="6">
        <v>44645</v>
      </c>
      <c r="G14" s="6">
        <v>44646</v>
      </c>
      <c r="H14" s="6">
        <v>44647</v>
      </c>
    </row>
    <row r="15" spans="2:9" ht="59" customHeight="1" x14ac:dyDescent="0.15">
      <c r="B15" s="4"/>
      <c r="C15" s="4" t="s">
        <v>37</v>
      </c>
      <c r="D15" s="4" t="s">
        <v>33</v>
      </c>
      <c r="E15" s="4" t="s">
        <v>34</v>
      </c>
      <c r="F15" s="4" t="s">
        <v>36</v>
      </c>
      <c r="G15" s="4"/>
      <c r="H15" s="4"/>
    </row>
    <row r="16" spans="2:9" ht="50" customHeight="1" x14ac:dyDescent="0.15">
      <c r="B16" s="6">
        <f t="array" ref="B16:H16">DaysAndWeeks+DATE(CalendarYear,3,1)-WEEKDAY(DATE(CalendarYear,3,1),(WeekStart="L")+1)+29</f>
        <v>44648</v>
      </c>
      <c r="C16" s="6">
        <v>44649</v>
      </c>
      <c r="D16" s="6">
        <v>44650</v>
      </c>
      <c r="E16" s="6">
        <v>44651</v>
      </c>
      <c r="F16" s="6">
        <v>44652</v>
      </c>
      <c r="G16" s="6">
        <v>44653</v>
      </c>
      <c r="H16" s="6">
        <v>44654</v>
      </c>
    </row>
    <row r="17" spans="2:8" ht="50" customHeight="1" x14ac:dyDescent="0.15">
      <c r="B17" s="4"/>
      <c r="C17" s="4" t="s">
        <v>39</v>
      </c>
      <c r="D17" s="4"/>
      <c r="E17" s="4" t="s">
        <v>38</v>
      </c>
      <c r="F17" s="4"/>
      <c r="G17" s="4"/>
      <c r="H17" s="4"/>
    </row>
    <row r="18" spans="2:8" ht="50" customHeight="1" x14ac:dyDescent="0.15">
      <c r="B18" s="6">
        <f t="array" ref="B18:H18">DaysAndWeeks+DATE(CalendarYear,3,1)-WEEKDAY(DATE(CalendarYear,3,1),(WeekStart="L")+1)+36</f>
        <v>44655</v>
      </c>
      <c r="C18" s="6">
        <v>44656</v>
      </c>
      <c r="D18" s="6">
        <v>44657</v>
      </c>
      <c r="E18" s="6">
        <v>44658</v>
      </c>
      <c r="F18" s="6">
        <v>44659</v>
      </c>
      <c r="G18" s="6">
        <v>44660</v>
      </c>
      <c r="H18" s="6">
        <v>44661</v>
      </c>
    </row>
    <row r="19" spans="2:8" ht="50" customHeight="1" x14ac:dyDescent="0.15">
      <c r="B19" s="3"/>
      <c r="C19" s="3"/>
      <c r="D19" s="3"/>
      <c r="E19" s="3"/>
      <c r="F19" s="3"/>
      <c r="G19" s="3"/>
      <c r="H19" s="4"/>
    </row>
    <row r="20" spans="2:8" ht="50" customHeight="1" x14ac:dyDescent="0.15"/>
  </sheetData>
  <mergeCells count="2">
    <mergeCell ref="B5:C5"/>
    <mergeCell ref="B6:E6"/>
  </mergeCells>
  <conditionalFormatting sqref="B8:G8">
    <cfRule type="expression" dxfId="23" priority="2">
      <formula>DAY(B8)&gt;8</formula>
    </cfRule>
  </conditionalFormatting>
  <conditionalFormatting sqref="B16:H19">
    <cfRule type="expression" dxfId="22" priority="1">
      <formula>AND(DAY(B16)&gt;=1,DAY(B16)&lt;=15)</formula>
    </cfRule>
  </conditionalFormatting>
  <hyperlinks>
    <hyperlink ref="H4" location="ABRIL!A1" display="ABR" xr:uid="{00000000-0004-0000-0200-000000000000}"/>
    <hyperlink ref="G4" location="FEBRERO!A1" display="FEB" xr:uid="{00000000-0004-0000-02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249977111117893"/>
    <pageSetUpPr fitToPage="1"/>
  </sheetPr>
  <dimension ref="B2:I20"/>
  <sheetViews>
    <sheetView showGridLines="0" zoomScale="136" zoomScaleNormal="125" workbookViewId="0">
      <selection activeCell="G1" sqref="G1"/>
    </sheetView>
  </sheetViews>
  <sheetFormatPr baseColWidth="10" defaultColWidth="9.3984375" defaultRowHeight="11" x14ac:dyDescent="0.15"/>
  <cols>
    <col min="1" max="1" width="5.3984375" customWidth="1"/>
    <col min="2" max="8" width="21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16</v>
      </c>
      <c r="H4" s="10" t="s">
        <v>0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4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DaysAndWeeks+DATE(CalendarYear,4,1)-WEEKDAY(DATE(CalendarYear,4,1),(WeekStart="L")+1)+1</f>
        <v>44648</v>
      </c>
      <c r="C8" s="6">
        <v>44649</v>
      </c>
      <c r="D8" s="6">
        <v>44650</v>
      </c>
      <c r="E8" s="6">
        <v>44651</v>
      </c>
      <c r="F8" s="6">
        <v>44652</v>
      </c>
      <c r="G8" s="6">
        <v>44653</v>
      </c>
      <c r="H8" s="6">
        <v>44654</v>
      </c>
    </row>
    <row r="9" spans="2:9" ht="57" customHeight="1" x14ac:dyDescent="0.15">
      <c r="B9" s="4"/>
      <c r="C9" s="4"/>
      <c r="D9" s="4"/>
      <c r="F9" s="4" t="s">
        <v>71</v>
      </c>
      <c r="G9" s="4"/>
      <c r="H9" s="4"/>
    </row>
    <row r="10" spans="2:9" ht="50" customHeight="1" x14ac:dyDescent="0.15">
      <c r="B10" s="6">
        <f t="array" ref="B10:H10">DaysAndWeeks+DATE(CalendarYear,4,1)-WEEKDAY(DATE(CalendarYear,4,1),(WeekStart="L")+1)+8</f>
        <v>44655</v>
      </c>
      <c r="C10" s="6">
        <v>44656</v>
      </c>
      <c r="D10" s="6">
        <v>44657</v>
      </c>
      <c r="E10" s="6">
        <v>44658</v>
      </c>
      <c r="F10" s="6">
        <v>44659</v>
      </c>
      <c r="G10" s="6">
        <v>44660</v>
      </c>
      <c r="H10" s="6">
        <v>44661</v>
      </c>
    </row>
    <row r="11" spans="2:9" ht="50" customHeight="1" x14ac:dyDescent="0.15">
      <c r="B11" s="4" t="s">
        <v>72</v>
      </c>
      <c r="C11" s="4" t="s">
        <v>73</v>
      </c>
      <c r="D11" s="4" t="s">
        <v>41</v>
      </c>
      <c r="E11" s="4" t="s">
        <v>42</v>
      </c>
      <c r="F11" s="4"/>
      <c r="G11" s="4"/>
      <c r="H11" s="4"/>
    </row>
    <row r="12" spans="2:9" ht="50" customHeight="1" x14ac:dyDescent="0.15">
      <c r="B12" s="6">
        <f t="array" ref="B12:H12">DaysAndWeeks+DATE(CalendarYear,4,1)-WEEKDAY(DATE(CalendarYear,4,1),(WeekStart="L")+1)+15</f>
        <v>44662</v>
      </c>
      <c r="C12" s="6">
        <v>44663</v>
      </c>
      <c r="D12" s="6">
        <v>44664</v>
      </c>
      <c r="E12" s="6">
        <v>44665</v>
      </c>
      <c r="F12" s="6">
        <v>44666</v>
      </c>
      <c r="G12" s="6">
        <v>44667</v>
      </c>
      <c r="H12" s="6">
        <v>44668</v>
      </c>
    </row>
    <row r="13" spans="2:9" ht="66" customHeight="1" x14ac:dyDescent="0.15">
      <c r="B13" s="4" t="s">
        <v>74</v>
      </c>
      <c r="C13" s="4" t="s">
        <v>43</v>
      </c>
      <c r="D13" s="4" t="s">
        <v>75</v>
      </c>
      <c r="E13" s="4" t="s">
        <v>76</v>
      </c>
      <c r="F13" s="4" t="s">
        <v>49</v>
      </c>
      <c r="G13" s="4"/>
      <c r="H13" s="4"/>
    </row>
    <row r="14" spans="2:9" ht="50" customHeight="1" x14ac:dyDescent="0.15">
      <c r="B14" s="6">
        <f t="array" ref="B14:H14">DaysAndWeeks+DATE(CalendarYear,4,1)-WEEKDAY(DATE(CalendarYear,4,1),(WeekStart="L")+1)+22</f>
        <v>44669</v>
      </c>
      <c r="C14" s="6">
        <v>44670</v>
      </c>
      <c r="D14" s="6">
        <v>44671</v>
      </c>
      <c r="E14" s="6">
        <v>44672</v>
      </c>
      <c r="F14" s="6">
        <v>44673</v>
      </c>
      <c r="G14" s="6">
        <v>44674</v>
      </c>
      <c r="H14" s="6">
        <v>44675</v>
      </c>
    </row>
    <row r="15" spans="2:9" ht="72" customHeight="1" x14ac:dyDescent="0.15">
      <c r="B15" s="4" t="s">
        <v>77</v>
      </c>
      <c r="C15" s="4" t="s">
        <v>46</v>
      </c>
      <c r="D15" s="4"/>
      <c r="E15" s="4" t="s">
        <v>47</v>
      </c>
      <c r="F15" s="4" t="s">
        <v>78</v>
      </c>
      <c r="G15" s="4"/>
      <c r="H15" s="4"/>
    </row>
    <row r="16" spans="2:9" ht="50" customHeight="1" x14ac:dyDescent="0.15">
      <c r="B16" s="6">
        <f t="array" ref="B16:H16">DaysAndWeeks+DATE(CalendarYear,4,1)-WEEKDAY(DATE(CalendarYear,4,1),(WeekStart="L")+1)+29</f>
        <v>44676</v>
      </c>
      <c r="C16" s="6">
        <v>44677</v>
      </c>
      <c r="D16" s="6">
        <v>44678</v>
      </c>
      <c r="E16" s="6">
        <v>44679</v>
      </c>
      <c r="F16" s="6">
        <v>44680</v>
      </c>
      <c r="G16" s="6">
        <v>44681</v>
      </c>
      <c r="H16" s="6">
        <v>44682</v>
      </c>
    </row>
    <row r="17" spans="2:8" ht="58" customHeight="1" x14ac:dyDescent="0.15">
      <c r="B17" s="4" t="s">
        <v>48</v>
      </c>
      <c r="C17" s="4"/>
      <c r="D17" s="4" t="s">
        <v>49</v>
      </c>
      <c r="E17" s="4" t="s">
        <v>44</v>
      </c>
      <c r="F17" s="4" t="s">
        <v>45</v>
      </c>
      <c r="G17" s="4" t="s">
        <v>51</v>
      </c>
      <c r="H17" s="4"/>
    </row>
    <row r="18" spans="2:8" ht="50" customHeight="1" x14ac:dyDescent="0.15">
      <c r="B18" s="6">
        <f t="array" ref="B18:H18">DaysAndWeeks+DATE(CalendarYear,4,1)-WEEKDAY(DATE(CalendarYear,4,1),(WeekStart="L")+1)+36</f>
        <v>44683</v>
      </c>
      <c r="C18" s="6">
        <v>44684</v>
      </c>
      <c r="D18" s="6">
        <v>44685</v>
      </c>
      <c r="E18" s="6">
        <v>44686</v>
      </c>
      <c r="F18" s="6">
        <v>44687</v>
      </c>
      <c r="G18" s="6">
        <v>44688</v>
      </c>
      <c r="H18" s="6">
        <v>44689</v>
      </c>
    </row>
    <row r="19" spans="2:8" ht="50" customHeight="1" x14ac:dyDescent="0.15">
      <c r="B19" s="3"/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21" priority="3">
      <formula>DAY(B8)&gt;8</formula>
    </cfRule>
  </conditionalFormatting>
  <conditionalFormatting sqref="B16:H16 B18:H19 B17:F17 H17">
    <cfRule type="expression" dxfId="20" priority="2">
      <formula>AND(DAY(B16)&gt;=1,DAY(B16)&lt;=15)</formula>
    </cfRule>
  </conditionalFormatting>
  <conditionalFormatting sqref="F13">
    <cfRule type="expression" dxfId="19" priority="1">
      <formula>AND(DAY(F13)&gt;=1,DAY(F13)&lt;=15)</formula>
    </cfRule>
  </conditionalFormatting>
  <hyperlinks>
    <hyperlink ref="H4" location="MAYO!A1" display="MAYO" xr:uid="{00000000-0004-0000-0300-000000000000}"/>
    <hyperlink ref="G4" location="MARZO!A1" display="MAR" xr:uid="{00000000-0004-0000-03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34998626667073579"/>
    <pageSetUpPr fitToPage="1"/>
  </sheetPr>
  <dimension ref="B2:I20"/>
  <sheetViews>
    <sheetView showGridLines="0" zoomScale="150" zoomScaleNormal="125" workbookViewId="0">
      <selection activeCell="H4" sqref="H4"/>
    </sheetView>
  </sheetViews>
  <sheetFormatPr baseColWidth="10" defaultColWidth="9.3984375" defaultRowHeight="11" x14ac:dyDescent="0.15"/>
  <cols>
    <col min="1" max="1" width="5.3984375" customWidth="1"/>
    <col min="2" max="8" width="21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G4" s="8" t="s">
        <v>17</v>
      </c>
      <c r="H4" s="10" t="s">
        <v>18</v>
      </c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0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DaysAndWeeks+DATE(CalendarYear,5,1)-WEEKDAY(DATE(CalendarYear,5,1),(WeekStart="L")+1)+1</f>
        <v>44676</v>
      </c>
      <c r="C8" s="6">
        <v>44677</v>
      </c>
      <c r="D8" s="6">
        <v>44678</v>
      </c>
      <c r="E8" s="6">
        <v>44679</v>
      </c>
      <c r="F8" s="6">
        <v>44680</v>
      </c>
      <c r="G8" s="6">
        <v>44681</v>
      </c>
      <c r="H8" s="6">
        <v>44682</v>
      </c>
    </row>
    <row r="9" spans="2:9" ht="50" customHeight="1" x14ac:dyDescent="0.15">
      <c r="B9" s="4"/>
      <c r="C9" s="4"/>
      <c r="D9" s="4"/>
      <c r="F9" s="4"/>
      <c r="G9" s="4"/>
      <c r="H9" s="4"/>
    </row>
    <row r="10" spans="2:9" ht="50" customHeight="1" x14ac:dyDescent="0.15">
      <c r="B10" s="6">
        <f t="array" ref="B10:H10">DaysAndWeeks+DATE(CalendarYear,5,1)-WEEKDAY(DATE(CalendarYear,5,1),(WeekStart="L")+1)+8</f>
        <v>44683</v>
      </c>
      <c r="C10" s="6">
        <v>44684</v>
      </c>
      <c r="D10" s="6">
        <v>44685</v>
      </c>
      <c r="E10" s="6">
        <v>44686</v>
      </c>
      <c r="F10" s="6">
        <v>44687</v>
      </c>
      <c r="G10" s="6">
        <v>44688</v>
      </c>
      <c r="H10" s="6">
        <v>44689</v>
      </c>
    </row>
    <row r="11" spans="2:9" ht="50" customHeight="1" x14ac:dyDescent="0.15">
      <c r="B11" s="4"/>
      <c r="C11" s="4" t="s">
        <v>50</v>
      </c>
      <c r="D11" s="4" t="s">
        <v>79</v>
      </c>
      <c r="E11" s="4" t="s">
        <v>52</v>
      </c>
      <c r="F11" s="4" t="s">
        <v>80</v>
      </c>
      <c r="G11" s="4"/>
      <c r="H11" s="4"/>
    </row>
    <row r="12" spans="2:9" ht="50" customHeight="1" x14ac:dyDescent="0.15">
      <c r="B12" s="6">
        <f t="array" ref="B12:H12">DaysAndWeeks+DATE(CalendarYear,5,1)-WEEKDAY(DATE(CalendarYear,5,1),(WeekStart="L")+1)+15</f>
        <v>44690</v>
      </c>
      <c r="C12" s="6">
        <v>44691</v>
      </c>
      <c r="D12" s="6">
        <v>44692</v>
      </c>
      <c r="E12" s="6">
        <v>44693</v>
      </c>
      <c r="F12" s="6">
        <v>44694</v>
      </c>
      <c r="G12" s="6">
        <v>44695</v>
      </c>
      <c r="H12" s="6">
        <v>44696</v>
      </c>
    </row>
    <row r="13" spans="2:9" ht="50" customHeight="1" x14ac:dyDescent="0.15">
      <c r="B13" s="4" t="s">
        <v>53</v>
      </c>
      <c r="C13" s="4" t="s">
        <v>81</v>
      </c>
      <c r="D13" s="4" t="s">
        <v>54</v>
      </c>
      <c r="E13" s="4" t="s">
        <v>55</v>
      </c>
      <c r="F13" s="4" t="s">
        <v>56</v>
      </c>
      <c r="G13" s="4"/>
      <c r="H13" s="4"/>
    </row>
    <row r="14" spans="2:9" ht="50" customHeight="1" x14ac:dyDescent="0.15">
      <c r="B14" s="6">
        <f t="array" ref="B14:H14">DaysAndWeeks+DATE(CalendarYear,5,1)-WEEKDAY(DATE(CalendarYear,5,1),(WeekStart="L")+1)+22</f>
        <v>44697</v>
      </c>
      <c r="C14" s="6">
        <v>44698</v>
      </c>
      <c r="D14" s="6">
        <v>44699</v>
      </c>
      <c r="E14" s="6">
        <v>44700</v>
      </c>
      <c r="F14" s="6">
        <v>44701</v>
      </c>
      <c r="G14" s="6">
        <v>44702</v>
      </c>
      <c r="H14" s="6">
        <v>44703</v>
      </c>
    </row>
    <row r="15" spans="2:9" ht="50" customHeight="1" x14ac:dyDescent="0.15">
      <c r="B15" s="4" t="s">
        <v>57</v>
      </c>
      <c r="C15" s="4" t="s">
        <v>58</v>
      </c>
      <c r="D15" s="4" t="s">
        <v>59</v>
      </c>
      <c r="E15" s="4" t="s">
        <v>60</v>
      </c>
      <c r="F15" s="4" t="s">
        <v>61</v>
      </c>
      <c r="G15" s="4"/>
      <c r="H15" s="4"/>
    </row>
    <row r="16" spans="2:9" ht="50" customHeight="1" x14ac:dyDescent="0.15">
      <c r="B16" s="6">
        <f t="array" ref="B16:H16">DaysAndWeeks+DATE(CalendarYear,5,1)-WEEKDAY(DATE(CalendarYear,5,1),(WeekStart="L")+1)+29</f>
        <v>44704</v>
      </c>
      <c r="C16" s="6">
        <v>44705</v>
      </c>
      <c r="D16" s="6">
        <v>44706</v>
      </c>
      <c r="E16" s="6">
        <v>44707</v>
      </c>
      <c r="F16" s="6">
        <v>44708</v>
      </c>
      <c r="G16" s="6">
        <v>44709</v>
      </c>
      <c r="H16" s="6">
        <v>44710</v>
      </c>
    </row>
    <row r="17" spans="2:8" ht="59" customHeight="1" x14ac:dyDescent="0.15">
      <c r="B17" s="4" t="s">
        <v>62</v>
      </c>
      <c r="C17" s="4" t="s">
        <v>63</v>
      </c>
      <c r="D17" s="4" t="s">
        <v>64</v>
      </c>
      <c r="E17" s="4" t="s">
        <v>65</v>
      </c>
      <c r="F17" s="4" t="s">
        <v>66</v>
      </c>
      <c r="G17" s="4"/>
      <c r="H17" s="4"/>
    </row>
    <row r="18" spans="2:8" ht="50" customHeight="1" x14ac:dyDescent="0.15">
      <c r="B18" s="6">
        <f t="array" ref="B18:H18">DaysAndWeeks+DATE(CalendarYear,5,1)-WEEKDAY(DATE(CalendarYear,5,1),(WeekStart="L")+1)+36</f>
        <v>44711</v>
      </c>
      <c r="C18" s="6">
        <v>44712</v>
      </c>
      <c r="D18" s="6">
        <v>44713</v>
      </c>
      <c r="E18" s="6">
        <v>44714</v>
      </c>
      <c r="F18" s="6">
        <v>44715</v>
      </c>
      <c r="G18" s="6">
        <v>44716</v>
      </c>
      <c r="H18" s="6">
        <v>44717</v>
      </c>
    </row>
    <row r="19" spans="2:8" ht="59" customHeight="1" x14ac:dyDescent="0.15">
      <c r="B19" s="3" t="s">
        <v>67</v>
      </c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8" priority="2">
      <formula>DAY(B8)&gt;8</formula>
    </cfRule>
  </conditionalFormatting>
  <conditionalFormatting sqref="B16:H16 B18:H19 E17:H17">
    <cfRule type="expression" dxfId="17" priority="1">
      <formula>AND(DAY(B16)&gt;=1,DAY(B16)&lt;=15)</formula>
    </cfRule>
  </conditionalFormatting>
  <hyperlinks>
    <hyperlink ref="H4" location="JUNIO!A1" display="JUN" xr:uid="{00000000-0004-0000-0400-000000000000}"/>
    <hyperlink ref="G4" location="ABRIL!A1" display="ABR" xr:uid="{00000000-0004-0000-04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  <pageSetUpPr fitToPage="1"/>
  </sheetPr>
  <dimension ref="B2:I20"/>
  <sheetViews>
    <sheetView showGridLines="0" zoomScale="144" zoomScaleNormal="125" workbookViewId="0">
      <selection activeCell="G4" sqref="G4"/>
    </sheetView>
  </sheetViews>
  <sheetFormatPr baseColWidth="10" defaultColWidth="9.3984375" defaultRowHeight="11" x14ac:dyDescent="0.15"/>
  <cols>
    <col min="1" max="1" width="5.3984375" customWidth="1"/>
    <col min="2" max="8" width="21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0</v>
      </c>
      <c r="H4" s="10" t="s">
        <v>19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5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50" customHeight="1" x14ac:dyDescent="0.15">
      <c r="B8" s="6">
        <f t="array" ref="B8:H8">DaysAndWeeks+DATE(CalendarYear,6,1)-WEEKDAY(DATE(CalendarYear,6,1),(WeekStart="L")+1)+1</f>
        <v>44711</v>
      </c>
      <c r="C8" s="6">
        <v>44712</v>
      </c>
      <c r="D8" s="6">
        <v>44713</v>
      </c>
      <c r="E8" s="6">
        <v>44714</v>
      </c>
      <c r="F8" s="6">
        <v>44715</v>
      </c>
      <c r="G8" s="6">
        <v>44716</v>
      </c>
      <c r="H8" s="6">
        <v>44717</v>
      </c>
    </row>
    <row r="9" spans="2:9" ht="50" customHeight="1" x14ac:dyDescent="0.15">
      <c r="B9" s="4"/>
      <c r="C9" s="4"/>
      <c r="D9" s="4" t="s">
        <v>82</v>
      </c>
      <c r="E9" t="s">
        <v>95</v>
      </c>
      <c r="F9" s="4" t="s">
        <v>96</v>
      </c>
      <c r="G9" s="4"/>
      <c r="H9" s="4"/>
    </row>
    <row r="10" spans="2:9" ht="50" customHeight="1" x14ac:dyDescent="0.15">
      <c r="B10" s="6">
        <f t="array" ref="B10:H10">DaysAndWeeks+DATE(CalendarYear,6,1)-WEEKDAY(DATE(CalendarYear,6,1),(WeekStart="L")+1)+8</f>
        <v>44718</v>
      </c>
      <c r="C10" s="6">
        <v>44719</v>
      </c>
      <c r="D10" s="6">
        <v>44720</v>
      </c>
      <c r="E10" s="6">
        <v>44721</v>
      </c>
      <c r="F10" s="6">
        <v>44722</v>
      </c>
      <c r="G10" s="6">
        <v>44723</v>
      </c>
      <c r="H10" s="6">
        <v>44724</v>
      </c>
    </row>
    <row r="11" spans="2:9" ht="58" customHeight="1" x14ac:dyDescent="0.15">
      <c r="B11" s="4" t="s">
        <v>97</v>
      </c>
      <c r="C11" s="4"/>
      <c r="D11" s="4" t="s">
        <v>83</v>
      </c>
      <c r="E11" s="4" t="s">
        <v>84</v>
      </c>
      <c r="F11" s="4" t="s">
        <v>85</v>
      </c>
      <c r="G11" s="4"/>
      <c r="H11" s="4"/>
    </row>
    <row r="12" spans="2:9" ht="50" customHeight="1" x14ac:dyDescent="0.15">
      <c r="B12" s="6">
        <f t="array" ref="B12:H12">DaysAndWeeks+DATE(CalendarYear,6,1)-WEEKDAY(DATE(CalendarYear,6,1),(WeekStart="L")+1)+15</f>
        <v>44725</v>
      </c>
      <c r="C12" s="6">
        <v>44726</v>
      </c>
      <c r="D12" s="6">
        <v>44727</v>
      </c>
      <c r="E12" s="6">
        <v>44728</v>
      </c>
      <c r="F12" s="6">
        <v>44729</v>
      </c>
      <c r="G12" s="6">
        <v>44730</v>
      </c>
      <c r="H12" s="6">
        <v>44731</v>
      </c>
    </row>
    <row r="13" spans="2:9" ht="61" customHeight="1" x14ac:dyDescent="0.15">
      <c r="B13" s="4" t="s">
        <v>86</v>
      </c>
      <c r="C13" s="4" t="s">
        <v>87</v>
      </c>
      <c r="D13" s="4" t="s">
        <v>88</v>
      </c>
      <c r="E13" s="4" t="s">
        <v>92</v>
      </c>
      <c r="F13" s="4"/>
      <c r="G13" s="4"/>
      <c r="H13" s="4"/>
    </row>
    <row r="14" spans="2:9" ht="50" customHeight="1" x14ac:dyDescent="0.15">
      <c r="B14" s="6">
        <f t="array" ref="B14:H14">DaysAndWeeks+DATE(CalendarYear,6,1)-WEEKDAY(DATE(CalendarYear,6,1),(WeekStart="L")+1)+22</f>
        <v>44732</v>
      </c>
      <c r="C14" s="6">
        <v>44733</v>
      </c>
      <c r="D14" s="6">
        <v>44734</v>
      </c>
      <c r="E14" s="6">
        <v>44735</v>
      </c>
      <c r="F14" s="6">
        <v>44736</v>
      </c>
      <c r="G14" s="6">
        <v>44737</v>
      </c>
      <c r="H14" s="6">
        <v>44738</v>
      </c>
    </row>
    <row r="15" spans="2:9" ht="58" customHeight="1" x14ac:dyDescent="0.15">
      <c r="B15" s="4" t="s">
        <v>89</v>
      </c>
      <c r="C15" s="4" t="s">
        <v>90</v>
      </c>
      <c r="D15" s="4"/>
      <c r="E15" s="4" t="s">
        <v>91</v>
      </c>
      <c r="F15" s="4" t="s">
        <v>98</v>
      </c>
      <c r="G15" s="4"/>
      <c r="H15" s="4"/>
    </row>
    <row r="16" spans="2:9" ht="50" customHeight="1" x14ac:dyDescent="0.15">
      <c r="B16" s="6">
        <f t="array" ref="B16:H16">DaysAndWeeks+DATE(CalendarYear,6,1)-WEEKDAY(DATE(CalendarYear,6,1),(WeekStart="L")+1)+29</f>
        <v>44739</v>
      </c>
      <c r="C16" s="6">
        <v>44740</v>
      </c>
      <c r="D16" s="6">
        <v>44741</v>
      </c>
      <c r="E16" s="6">
        <v>44742</v>
      </c>
      <c r="F16" s="6">
        <v>44743</v>
      </c>
      <c r="G16" s="6">
        <v>44744</v>
      </c>
      <c r="H16" s="6">
        <v>44745</v>
      </c>
    </row>
    <row r="17" spans="2:8" ht="50" customHeight="1" x14ac:dyDescent="0.15">
      <c r="B17" s="4" t="s">
        <v>94</v>
      </c>
      <c r="C17" s="4"/>
      <c r="D17" s="4" t="s">
        <v>93</v>
      </c>
      <c r="E17" s="4" t="s">
        <v>99</v>
      </c>
      <c r="F17" s="4"/>
      <c r="G17" s="4"/>
      <c r="H17" s="4"/>
    </row>
    <row r="18" spans="2:8" ht="50" customHeight="1" x14ac:dyDescent="0.15">
      <c r="B18" s="6">
        <f t="array" ref="B18:H18">DaysAndWeeks+DATE(CalendarYear,6,1)-WEEKDAY(DATE(CalendarYear,6,1),(WeekStart="L")+1)+36</f>
        <v>44746</v>
      </c>
      <c r="C18" s="6">
        <v>44747</v>
      </c>
      <c r="D18" s="6">
        <v>44748</v>
      </c>
      <c r="E18" s="6">
        <v>44749</v>
      </c>
      <c r="F18" s="6">
        <v>44750</v>
      </c>
      <c r="G18" s="6">
        <v>44751</v>
      </c>
      <c r="H18" s="6">
        <v>44752</v>
      </c>
    </row>
    <row r="19" spans="2:8" ht="50" customHeight="1" x14ac:dyDescent="0.15">
      <c r="B19" s="3"/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6" priority="2">
      <formula>DAY(B8)&gt;8</formula>
    </cfRule>
  </conditionalFormatting>
  <conditionalFormatting sqref="B16:H19">
    <cfRule type="expression" dxfId="15" priority="1">
      <formula>AND(DAY(B16)&gt;=1,DAY(B16)&lt;=15)</formula>
    </cfRule>
  </conditionalFormatting>
  <hyperlinks>
    <hyperlink ref="H4" location="JULIO!A1" display="JUL" xr:uid="{00000000-0004-0000-0500-000000000000}"/>
    <hyperlink ref="G4" location="MAYO!A1" display="MAYO" xr:uid="{00000000-0004-0000-05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-0.499984740745262"/>
    <pageSetUpPr fitToPage="1"/>
  </sheetPr>
  <dimension ref="B2:I20"/>
  <sheetViews>
    <sheetView showGridLines="0" zoomScale="150" zoomScaleNormal="125" workbookViewId="0">
      <selection activeCell="G4" sqref="G4"/>
    </sheetView>
  </sheetViews>
  <sheetFormatPr baseColWidth="10" defaultColWidth="9.3984375" defaultRowHeight="11" x14ac:dyDescent="0.15"/>
  <cols>
    <col min="1" max="1" width="5.3984375" customWidth="1"/>
    <col min="2" max="8" width="26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18</v>
      </c>
      <c r="H4" s="10" t="s">
        <v>20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6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DaysAndWeeks+DATE(CalendarYear,7,1)-WEEKDAY(DATE(CalendarYear,7,1),(WeekStart="L")+1)+1</f>
        <v>44739</v>
      </c>
      <c r="C8" s="6">
        <v>44740</v>
      </c>
      <c r="D8" s="6">
        <v>44741</v>
      </c>
      <c r="E8" s="6">
        <v>44742</v>
      </c>
      <c r="F8" s="6">
        <v>44743</v>
      </c>
      <c r="G8" s="6">
        <v>44744</v>
      </c>
      <c r="H8" s="6">
        <v>44745</v>
      </c>
    </row>
    <row r="9" spans="2:9" ht="50" customHeight="1" x14ac:dyDescent="0.15">
      <c r="B9" s="4"/>
      <c r="C9" s="4"/>
      <c r="D9" s="4"/>
      <c r="F9" s="4"/>
      <c r="G9" s="4"/>
      <c r="H9" s="4"/>
    </row>
    <row r="10" spans="2:9" ht="50" customHeight="1" x14ac:dyDescent="0.15">
      <c r="B10" s="6">
        <f t="array" ref="B10:H10">DaysAndWeeks+DATE(CalendarYear,7,1)-WEEKDAY(DATE(CalendarYear,7,1),(WeekStart="L")+1)+8</f>
        <v>44746</v>
      </c>
      <c r="C10" s="6">
        <v>44747</v>
      </c>
      <c r="D10" s="6">
        <v>44748</v>
      </c>
      <c r="E10" s="6">
        <v>44749</v>
      </c>
      <c r="F10" s="6">
        <v>44750</v>
      </c>
      <c r="G10" s="6">
        <v>44751</v>
      </c>
      <c r="H10" s="6">
        <v>44752</v>
      </c>
    </row>
    <row r="11" spans="2:9" ht="50" customHeight="1" x14ac:dyDescent="0.15">
      <c r="B11" s="4" t="s">
        <v>100</v>
      </c>
      <c r="C11" s="4" t="s">
        <v>102</v>
      </c>
      <c r="D11" s="4" t="s">
        <v>102</v>
      </c>
      <c r="E11" s="4" t="s">
        <v>101</v>
      </c>
      <c r="F11" s="4"/>
      <c r="G11" s="4"/>
      <c r="H11" s="4"/>
    </row>
    <row r="12" spans="2:9" ht="50" customHeight="1" x14ac:dyDescent="0.15">
      <c r="B12" s="6">
        <f t="array" ref="B12:H12">DaysAndWeeks+DATE(CalendarYear,7,1)-WEEKDAY(DATE(CalendarYear,7,1),(WeekStart="L")+1)+15</f>
        <v>44753</v>
      </c>
      <c r="C12" s="6">
        <v>44754</v>
      </c>
      <c r="D12" s="6">
        <v>44755</v>
      </c>
      <c r="E12" s="6">
        <v>44756</v>
      </c>
      <c r="F12" s="6">
        <v>44757</v>
      </c>
      <c r="G12" s="6">
        <v>44758</v>
      </c>
      <c r="H12" s="6">
        <v>44759</v>
      </c>
    </row>
    <row r="13" spans="2:9" ht="50" customHeight="1" x14ac:dyDescent="0.15">
      <c r="B13" s="4" t="s">
        <v>103</v>
      </c>
      <c r="C13" s="4" t="s">
        <v>104</v>
      </c>
      <c r="D13" s="4" t="s">
        <v>105</v>
      </c>
      <c r="E13" s="4" t="s">
        <v>106</v>
      </c>
      <c r="F13" s="4"/>
      <c r="G13" s="4"/>
      <c r="H13" s="4"/>
    </row>
    <row r="14" spans="2:9" ht="50" customHeight="1" x14ac:dyDescent="0.15">
      <c r="B14" s="6">
        <f t="array" ref="B14:H14">DaysAndWeeks+DATE(CalendarYear,7,1)-WEEKDAY(DATE(CalendarYear,7,1),(WeekStart="L")+1)+22</f>
        <v>44760</v>
      </c>
      <c r="C14" s="6">
        <v>44761</v>
      </c>
      <c r="D14" s="6">
        <v>44762</v>
      </c>
      <c r="E14" s="6">
        <v>44763</v>
      </c>
      <c r="F14" s="6">
        <v>44764</v>
      </c>
      <c r="G14" s="6">
        <v>44765</v>
      </c>
      <c r="H14" s="6">
        <v>44766</v>
      </c>
    </row>
    <row r="15" spans="2:9" ht="50" customHeight="1" x14ac:dyDescent="0.15">
      <c r="B15" s="4" t="s">
        <v>107</v>
      </c>
      <c r="C15" s="4" t="s">
        <v>108</v>
      </c>
      <c r="D15" s="4"/>
      <c r="E15" s="4"/>
      <c r="F15" s="4" t="s">
        <v>109</v>
      </c>
      <c r="G15" s="4"/>
      <c r="H15" s="4"/>
    </row>
    <row r="16" spans="2:9" ht="50" customHeight="1" x14ac:dyDescent="0.15">
      <c r="B16" s="6">
        <f t="array" ref="B16:H16">DaysAndWeeks+DATE(CalendarYear,7,1)-WEEKDAY(DATE(CalendarYear,7,1),(WeekStart="L")+1)+29</f>
        <v>44767</v>
      </c>
      <c r="C16" s="6">
        <v>44768</v>
      </c>
      <c r="D16" s="6">
        <v>44769</v>
      </c>
      <c r="E16" s="6">
        <v>44770</v>
      </c>
      <c r="F16" s="6">
        <v>44771</v>
      </c>
      <c r="G16" s="6">
        <v>44772</v>
      </c>
      <c r="H16" s="6">
        <v>44773</v>
      </c>
    </row>
    <row r="17" spans="2:8" ht="50" customHeight="1" x14ac:dyDescent="0.15">
      <c r="B17" s="4" t="s">
        <v>107</v>
      </c>
      <c r="C17" s="4" t="s">
        <v>110</v>
      </c>
      <c r="D17" s="4" t="s">
        <v>107</v>
      </c>
      <c r="E17" s="4" t="s">
        <v>111</v>
      </c>
      <c r="F17" s="4"/>
      <c r="G17" s="4"/>
      <c r="H17" s="4"/>
    </row>
    <row r="18" spans="2:8" ht="50" customHeight="1" x14ac:dyDescent="0.15">
      <c r="B18" s="6">
        <f t="array" ref="B18:H18">DaysAndWeeks+DATE(CalendarYear,7,1)-WEEKDAY(DATE(CalendarYear,7,1),(WeekStart="L")+1)+36</f>
        <v>44774</v>
      </c>
      <c r="C18" s="6">
        <v>44775</v>
      </c>
      <c r="D18" s="6">
        <v>44776</v>
      </c>
      <c r="E18" s="6">
        <v>44777</v>
      </c>
      <c r="F18" s="6">
        <v>44778</v>
      </c>
      <c r="G18" s="6">
        <v>44779</v>
      </c>
      <c r="H18" s="6">
        <v>44780</v>
      </c>
    </row>
    <row r="19" spans="2:8" ht="50" customHeight="1" x14ac:dyDescent="0.15">
      <c r="B19" s="3"/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4" priority="2">
      <formula>DAY(B8)&gt;8</formula>
    </cfRule>
  </conditionalFormatting>
  <conditionalFormatting sqref="B16:H16 B18:H19 E17:H17">
    <cfRule type="expression" dxfId="13" priority="1">
      <formula>AND(DAY(B16)&gt;=1,DAY(B16)&lt;=15)</formula>
    </cfRule>
  </conditionalFormatting>
  <hyperlinks>
    <hyperlink ref="H4" location="AGOSTO!A1" display="AGO" xr:uid="{00000000-0004-0000-0600-000000000000}"/>
    <hyperlink ref="G4" location="JUNIO!A1" display="JUN" xr:uid="{00000000-0004-0000-06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-0.249977111117893"/>
    <pageSetUpPr fitToPage="1"/>
  </sheetPr>
  <dimension ref="B2:I20"/>
  <sheetViews>
    <sheetView showGridLines="0" zoomScale="189" zoomScaleNormal="125" workbookViewId="0">
      <selection activeCell="G4" sqref="G4"/>
    </sheetView>
  </sheetViews>
  <sheetFormatPr baseColWidth="10" defaultColWidth="9.3984375" defaultRowHeight="11" x14ac:dyDescent="0.15"/>
  <cols>
    <col min="1" max="1" width="5.3984375" customWidth="1"/>
    <col min="2" max="8" width="21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19</v>
      </c>
      <c r="H4" s="10" t="s">
        <v>21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7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DaysAndWeeks+DATE(CalendarYear,8,1)-WEEKDAY(DATE(CalendarYear,8,1),(WeekStart="L")+1)+1</f>
        <v>44774</v>
      </c>
      <c r="C8" s="6">
        <v>44775</v>
      </c>
      <c r="D8" s="6">
        <v>44776</v>
      </c>
      <c r="E8" s="6">
        <v>44777</v>
      </c>
      <c r="F8" s="6">
        <v>44778</v>
      </c>
      <c r="G8" s="6">
        <v>44779</v>
      </c>
      <c r="H8" s="6">
        <v>44780</v>
      </c>
    </row>
    <row r="9" spans="2:9" ht="70" customHeight="1" x14ac:dyDescent="0.15">
      <c r="B9" s="4"/>
      <c r="C9" s="4" t="s">
        <v>121</v>
      </c>
      <c r="D9" s="4" t="s">
        <v>112</v>
      </c>
      <c r="E9" t="s">
        <v>113</v>
      </c>
      <c r="F9" s="4"/>
      <c r="G9" s="4"/>
      <c r="H9" s="4"/>
    </row>
    <row r="10" spans="2:9" ht="50" customHeight="1" x14ac:dyDescent="0.15">
      <c r="B10" s="6">
        <f t="array" ref="B10:H10">DaysAndWeeks+DATE(CalendarYear,8,1)-WEEKDAY(DATE(CalendarYear,8,1),(WeekStart="L")+1)+8</f>
        <v>44781</v>
      </c>
      <c r="C10" s="6">
        <v>44782</v>
      </c>
      <c r="D10" s="6">
        <v>44783</v>
      </c>
      <c r="E10" s="6">
        <v>44784</v>
      </c>
      <c r="F10" s="6">
        <v>44785</v>
      </c>
      <c r="G10" s="6">
        <v>44786</v>
      </c>
      <c r="H10" s="6">
        <v>44787</v>
      </c>
    </row>
    <row r="11" spans="2:9" ht="50" customHeight="1" x14ac:dyDescent="0.15">
      <c r="B11" s="4" t="s">
        <v>114</v>
      </c>
      <c r="C11" s="4" t="s">
        <v>115</v>
      </c>
      <c r="D11" s="4"/>
      <c r="E11" s="4" t="s">
        <v>116</v>
      </c>
      <c r="F11" s="4"/>
      <c r="G11" s="4"/>
      <c r="H11" s="4"/>
    </row>
    <row r="12" spans="2:9" ht="50" customHeight="1" x14ac:dyDescent="0.15">
      <c r="B12" s="6">
        <f t="array" ref="B12:H12">DaysAndWeeks+DATE(CalendarYear,8,1)-WEEKDAY(DATE(CalendarYear,8,1),(WeekStart="L")+1)+15</f>
        <v>44788</v>
      </c>
      <c r="C12" s="6">
        <v>44789</v>
      </c>
      <c r="D12" s="6">
        <v>44790</v>
      </c>
      <c r="E12" s="6">
        <v>44791</v>
      </c>
      <c r="F12" s="6">
        <v>44792</v>
      </c>
      <c r="G12" s="6">
        <v>44793</v>
      </c>
      <c r="H12" s="6">
        <v>44794</v>
      </c>
    </row>
    <row r="13" spans="2:9" ht="57" customHeight="1" x14ac:dyDescent="0.15">
      <c r="B13" s="4"/>
      <c r="C13" s="4" t="s">
        <v>122</v>
      </c>
      <c r="D13" s="4" t="s">
        <v>123</v>
      </c>
      <c r="E13" s="4" t="s">
        <v>124</v>
      </c>
      <c r="F13" s="4" t="s">
        <v>117</v>
      </c>
      <c r="G13" s="4"/>
      <c r="H13" s="4"/>
    </row>
    <row r="14" spans="2:9" ht="50" customHeight="1" x14ac:dyDescent="0.15">
      <c r="B14" s="6">
        <f t="array" ref="B14:H14">DaysAndWeeks+DATE(CalendarYear,8,1)-WEEKDAY(DATE(CalendarYear,8,1),(WeekStart="L")+1)+22</f>
        <v>44795</v>
      </c>
      <c r="C14" s="6">
        <v>44796</v>
      </c>
      <c r="D14" s="6">
        <v>44797</v>
      </c>
      <c r="E14" s="6">
        <v>44798</v>
      </c>
      <c r="F14" s="6">
        <v>44799</v>
      </c>
      <c r="G14" s="6">
        <v>44800</v>
      </c>
      <c r="H14" s="6">
        <v>44801</v>
      </c>
    </row>
    <row r="15" spans="2:9" ht="63" customHeight="1" x14ac:dyDescent="0.15">
      <c r="B15" s="4" t="s">
        <v>118</v>
      </c>
      <c r="C15" s="4" t="s">
        <v>125</v>
      </c>
      <c r="D15" s="4"/>
      <c r="E15" s="4" t="s">
        <v>157</v>
      </c>
      <c r="F15" s="4" t="s">
        <v>119</v>
      </c>
      <c r="G15" s="4"/>
      <c r="H15" s="4"/>
    </row>
    <row r="16" spans="2:9" ht="50" customHeight="1" x14ac:dyDescent="0.15">
      <c r="B16" s="6">
        <f t="array" ref="B16:H16">DaysAndWeeks+DATE(CalendarYear,8,1)-WEEKDAY(DATE(CalendarYear,8,1),(WeekStart="L")+1)+29</f>
        <v>44802</v>
      </c>
      <c r="C16" s="6">
        <v>44803</v>
      </c>
      <c r="D16" s="6">
        <v>44804</v>
      </c>
      <c r="E16" s="6">
        <v>44805</v>
      </c>
      <c r="F16" s="6">
        <v>44806</v>
      </c>
      <c r="G16" s="6">
        <v>44807</v>
      </c>
      <c r="H16" s="6">
        <v>44808</v>
      </c>
    </row>
    <row r="17" spans="2:8" ht="50" customHeight="1" x14ac:dyDescent="0.15">
      <c r="B17" s="4" t="s">
        <v>120</v>
      </c>
      <c r="C17" s="4" t="s">
        <v>126</v>
      </c>
      <c r="D17" s="4"/>
      <c r="E17" s="4"/>
      <c r="F17" s="4"/>
      <c r="G17" s="4"/>
      <c r="H17" s="4"/>
    </row>
    <row r="18" spans="2:8" ht="15" customHeight="1" x14ac:dyDescent="0.15">
      <c r="B18" s="6">
        <f t="array" ref="B18:H18">DaysAndWeeks+DATE(CalendarYear,8,1)-WEEKDAY(DATE(CalendarYear,8,1),(WeekStart="L")+1)+36</f>
        <v>44809</v>
      </c>
      <c r="C18" s="6">
        <v>44810</v>
      </c>
      <c r="D18" s="6">
        <v>44811</v>
      </c>
      <c r="E18" s="6">
        <v>44812</v>
      </c>
      <c r="F18" s="6">
        <v>44813</v>
      </c>
      <c r="G18" s="6">
        <v>44814</v>
      </c>
      <c r="H18" s="6">
        <v>44815</v>
      </c>
    </row>
    <row r="19" spans="2:8" ht="39.75" customHeight="1" x14ac:dyDescent="0.15">
      <c r="B19" s="3"/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2" priority="2">
      <formula>DAY(B8)&gt;8</formula>
    </cfRule>
  </conditionalFormatting>
  <conditionalFormatting sqref="B16:H19">
    <cfRule type="expression" dxfId="11" priority="1">
      <formula>AND(DAY(B16)&gt;=1,DAY(B16)&lt;=15)</formula>
    </cfRule>
  </conditionalFormatting>
  <hyperlinks>
    <hyperlink ref="H4" location="SEPTIEMBRE!A1" display="SEP" xr:uid="{00000000-0004-0000-0700-000000000000}"/>
    <hyperlink ref="G4" location="JULIO!A1" display="JUL" xr:uid="{00000000-0004-0000-07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3" tint="0.499984740745262"/>
    <pageSetUpPr fitToPage="1"/>
  </sheetPr>
  <dimension ref="B2:I20"/>
  <sheetViews>
    <sheetView showGridLines="0" zoomScale="215" zoomScaleNormal="125" workbookViewId="0">
      <selection activeCell="G4" sqref="G4"/>
    </sheetView>
  </sheetViews>
  <sheetFormatPr baseColWidth="10" defaultColWidth="9.3984375" defaultRowHeight="11" x14ac:dyDescent="0.15"/>
  <cols>
    <col min="1" max="1" width="5.3984375" customWidth="1"/>
    <col min="2" max="8" width="21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20</v>
      </c>
      <c r="H4" s="10" t="s">
        <v>22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8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DaysAndWeeks+DATE(CalendarYear,9,1)-WEEKDAY(DATE(CalendarYear,9,1),(WeekStart="L")+1)+1</f>
        <v>44802</v>
      </c>
      <c r="C8" s="6">
        <v>44803</v>
      </c>
      <c r="D8" s="6">
        <v>44804</v>
      </c>
      <c r="E8" s="6">
        <v>44805</v>
      </c>
      <c r="F8" s="6">
        <v>44806</v>
      </c>
      <c r="G8" s="6">
        <v>44807</v>
      </c>
      <c r="H8" s="6">
        <v>44808</v>
      </c>
    </row>
    <row r="9" spans="2:9" ht="64" customHeight="1" x14ac:dyDescent="0.15">
      <c r="B9" s="4"/>
      <c r="C9" s="4"/>
      <c r="D9" s="4"/>
      <c r="E9" t="s">
        <v>127</v>
      </c>
      <c r="F9" s="4" t="s">
        <v>136</v>
      </c>
      <c r="G9" s="4"/>
      <c r="H9" s="4"/>
    </row>
    <row r="10" spans="2:9" ht="50" customHeight="1" x14ac:dyDescent="0.15">
      <c r="B10" s="6">
        <f t="array" ref="B10:H10">DaysAndWeeks+DATE(CalendarYear,9,1)-WEEKDAY(DATE(CalendarYear,9,1),(WeekStart="L")+1)+8</f>
        <v>44809</v>
      </c>
      <c r="C10" s="6">
        <v>44810</v>
      </c>
      <c r="D10" s="6">
        <v>44811</v>
      </c>
      <c r="E10" s="6">
        <v>44812</v>
      </c>
      <c r="F10" s="6">
        <v>44813</v>
      </c>
      <c r="G10" s="6">
        <v>44814</v>
      </c>
      <c r="H10" s="6">
        <v>44815</v>
      </c>
    </row>
    <row r="11" spans="2:9" ht="61" customHeight="1" x14ac:dyDescent="0.15">
      <c r="B11" s="4"/>
      <c r="C11" s="4" t="s">
        <v>128</v>
      </c>
      <c r="D11" s="4" t="s">
        <v>129</v>
      </c>
      <c r="E11" s="4" t="s">
        <v>130</v>
      </c>
      <c r="F11" s="4"/>
      <c r="G11" s="4"/>
      <c r="H11" s="4"/>
    </row>
    <row r="12" spans="2:9" ht="50" customHeight="1" x14ac:dyDescent="0.15">
      <c r="B12" s="6">
        <f t="array" ref="B12:H12">DaysAndWeeks+DATE(CalendarYear,9,1)-WEEKDAY(DATE(CalendarYear,9,1),(WeekStart="L")+1)+15</f>
        <v>44816</v>
      </c>
      <c r="C12" s="6">
        <v>44817</v>
      </c>
      <c r="D12" s="6">
        <v>44818</v>
      </c>
      <c r="E12" s="6">
        <v>44819</v>
      </c>
      <c r="F12" s="6">
        <v>44820</v>
      </c>
      <c r="G12" s="6">
        <v>44821</v>
      </c>
      <c r="H12" s="6">
        <v>44822</v>
      </c>
    </row>
    <row r="13" spans="2:9" ht="50" customHeight="1" x14ac:dyDescent="0.15">
      <c r="B13" s="4" t="s">
        <v>137</v>
      </c>
      <c r="C13" s="4" t="s">
        <v>138</v>
      </c>
      <c r="D13" s="4" t="s">
        <v>139</v>
      </c>
      <c r="E13" s="4" t="s">
        <v>131</v>
      </c>
      <c r="F13" s="4"/>
      <c r="G13" s="4"/>
      <c r="H13" s="4"/>
    </row>
    <row r="14" spans="2:9" ht="50" customHeight="1" x14ac:dyDescent="0.15">
      <c r="B14" s="6">
        <f t="array" ref="B14:H14">DaysAndWeeks+DATE(CalendarYear,9,1)-WEEKDAY(DATE(CalendarYear,9,1),(WeekStart="L")+1)+22</f>
        <v>44823</v>
      </c>
      <c r="C14" s="6">
        <v>44824</v>
      </c>
      <c r="D14" s="6">
        <v>44825</v>
      </c>
      <c r="E14" s="6">
        <v>44826</v>
      </c>
      <c r="F14" s="6">
        <v>44827</v>
      </c>
      <c r="G14" s="6">
        <v>44828</v>
      </c>
      <c r="H14" s="6">
        <v>44829</v>
      </c>
    </row>
    <row r="15" spans="2:9" ht="50" customHeight="1" x14ac:dyDescent="0.15">
      <c r="B15" s="4" t="s">
        <v>132</v>
      </c>
      <c r="C15" s="4" t="s">
        <v>140</v>
      </c>
      <c r="D15" s="4" t="s">
        <v>134</v>
      </c>
      <c r="E15" s="4" t="s">
        <v>133</v>
      </c>
      <c r="F15" s="4" t="s">
        <v>135</v>
      </c>
      <c r="G15" s="4"/>
      <c r="H15" s="4"/>
    </row>
    <row r="16" spans="2:9" ht="50" customHeight="1" x14ac:dyDescent="0.15">
      <c r="B16" s="6">
        <f t="array" ref="B16:H16">DaysAndWeeks+DATE(CalendarYear,9,1)-WEEKDAY(DATE(CalendarYear,9,1),(WeekStart="L")+1)+29</f>
        <v>44830</v>
      </c>
      <c r="C16" s="6">
        <v>44831</v>
      </c>
      <c r="D16" s="6">
        <v>44832</v>
      </c>
      <c r="E16" s="6">
        <v>44833</v>
      </c>
      <c r="F16" s="6">
        <v>44834</v>
      </c>
      <c r="G16" s="6">
        <v>44835</v>
      </c>
      <c r="H16" s="6">
        <v>44836</v>
      </c>
    </row>
    <row r="17" spans="2:8" ht="50" customHeight="1" x14ac:dyDescent="0.15">
      <c r="B17" s="4" t="s">
        <v>134</v>
      </c>
      <c r="C17" s="4"/>
      <c r="D17" s="4" t="s">
        <v>141</v>
      </c>
      <c r="E17" s="4" t="s">
        <v>117</v>
      </c>
      <c r="F17" s="4"/>
      <c r="G17" s="4"/>
      <c r="H17" s="4"/>
    </row>
    <row r="18" spans="2:8" ht="15" customHeight="1" x14ac:dyDescent="0.15">
      <c r="B18" s="6">
        <f t="array" ref="B18:H18">DaysAndWeeks+DATE(CalendarYear,9,1)-WEEKDAY(DATE(CalendarYear,9,1),(WeekStart="L")+1)+36</f>
        <v>44837</v>
      </c>
      <c r="C18" s="6">
        <v>44838</v>
      </c>
      <c r="D18" s="6">
        <v>44839</v>
      </c>
      <c r="E18" s="6">
        <v>44840</v>
      </c>
      <c r="F18" s="6">
        <v>44841</v>
      </c>
      <c r="G18" s="6">
        <v>44842</v>
      </c>
      <c r="H18" s="6">
        <v>44843</v>
      </c>
    </row>
    <row r="19" spans="2:8" ht="39.75" customHeight="1" x14ac:dyDescent="0.15">
      <c r="B19" s="3"/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0" priority="3">
      <formula>DAY(B8)&gt;8</formula>
    </cfRule>
  </conditionalFormatting>
  <conditionalFormatting sqref="B16:H19">
    <cfRule type="expression" dxfId="9" priority="2">
      <formula>AND(DAY(B16)&gt;=1,DAY(B16)&lt;=15)</formula>
    </cfRule>
  </conditionalFormatting>
  <conditionalFormatting sqref="D15">
    <cfRule type="expression" dxfId="8" priority="1">
      <formula>AND(DAY(D15)&gt;=1,DAY(D15)&lt;=15)</formula>
    </cfRule>
  </conditionalFormatting>
  <hyperlinks>
    <hyperlink ref="H4" location="OCTUBRE!A1" display="OCT" xr:uid="{00000000-0004-0000-0800-000000000000}"/>
    <hyperlink ref="G4" location="AGOSTO!A1" display="AGO" xr:uid="{00000000-0004-0000-08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  <pageSetUpPr fitToPage="1"/>
  </sheetPr>
  <dimension ref="B2:I20"/>
  <sheetViews>
    <sheetView showGridLines="0" zoomScale="125" zoomScaleNormal="125" workbookViewId="0">
      <selection activeCell="G4" sqref="G4"/>
    </sheetView>
  </sheetViews>
  <sheetFormatPr baseColWidth="10" defaultColWidth="9.3984375" defaultRowHeight="11" x14ac:dyDescent="0.15"/>
  <cols>
    <col min="1" max="1" width="5.3984375" customWidth="1"/>
    <col min="2" max="8" width="21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21</v>
      </c>
      <c r="H4" s="10" t="s">
        <v>23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9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50" customHeight="1" x14ac:dyDescent="0.15">
      <c r="B8" s="6">
        <f t="array" ref="B8:H8">DaysAndWeeks+DATE(CalendarYear,10,1)-WEEKDAY(DATE(CalendarYear,10,1),(WeekStart="L")+1)+1</f>
        <v>44830</v>
      </c>
      <c r="C8" s="6">
        <v>44831</v>
      </c>
      <c r="D8" s="6">
        <v>44832</v>
      </c>
      <c r="E8" s="6">
        <v>44833</v>
      </c>
      <c r="F8" s="6">
        <v>44834</v>
      </c>
      <c r="G8" s="6">
        <v>44835</v>
      </c>
      <c r="H8" s="6">
        <v>44836</v>
      </c>
    </row>
    <row r="9" spans="2:9" ht="50" customHeight="1" x14ac:dyDescent="0.15">
      <c r="B9" s="4"/>
      <c r="C9" s="4"/>
      <c r="D9" s="4"/>
      <c r="F9" s="4"/>
      <c r="G9" s="4"/>
      <c r="H9" s="4"/>
    </row>
    <row r="10" spans="2:9" ht="50" customHeight="1" x14ac:dyDescent="0.15">
      <c r="B10" s="6">
        <f t="array" ref="B10:H10">DaysAndWeeks+DATE(CalendarYear,10,1)-WEEKDAY(DATE(CalendarYear,10,1),(WeekStart="L")+1)+8</f>
        <v>44837</v>
      </c>
      <c r="C10" s="6">
        <v>44838</v>
      </c>
      <c r="D10" s="6">
        <v>44839</v>
      </c>
      <c r="E10" s="6">
        <v>44840</v>
      </c>
      <c r="F10" s="6">
        <v>44841</v>
      </c>
      <c r="G10" s="6">
        <v>44842</v>
      </c>
      <c r="H10" s="6">
        <v>44843</v>
      </c>
    </row>
    <row r="11" spans="2:9" ht="50" customHeight="1" x14ac:dyDescent="0.15">
      <c r="B11" s="4" t="s">
        <v>102</v>
      </c>
      <c r="C11" s="4" t="s">
        <v>102</v>
      </c>
      <c r="D11" s="4" t="s">
        <v>155</v>
      </c>
      <c r="E11" s="4" t="s">
        <v>142</v>
      </c>
      <c r="F11" s="4" t="s">
        <v>147</v>
      </c>
      <c r="G11" s="4"/>
      <c r="H11" s="4"/>
    </row>
    <row r="12" spans="2:9" ht="50" customHeight="1" x14ac:dyDescent="0.15">
      <c r="B12" s="6">
        <f t="array" ref="B12:H12">DaysAndWeeks+DATE(CalendarYear,10,1)-WEEKDAY(DATE(CalendarYear,10,1),(WeekStart="L")+1)+15</f>
        <v>44844</v>
      </c>
      <c r="C12" s="6">
        <v>44845</v>
      </c>
      <c r="D12" s="6">
        <v>44846</v>
      </c>
      <c r="E12" s="6">
        <v>44847</v>
      </c>
      <c r="F12" s="6">
        <v>44848</v>
      </c>
      <c r="G12" s="6">
        <v>44849</v>
      </c>
      <c r="H12" s="6">
        <v>44850</v>
      </c>
    </row>
    <row r="13" spans="2:9" ht="50" customHeight="1" x14ac:dyDescent="0.15">
      <c r="B13" s="4" t="s">
        <v>147</v>
      </c>
      <c r="C13" s="4" t="s">
        <v>156</v>
      </c>
      <c r="D13" s="4" t="s">
        <v>147</v>
      </c>
      <c r="E13" s="4" t="s">
        <v>143</v>
      </c>
      <c r="F13" s="4" t="s">
        <v>144</v>
      </c>
      <c r="G13" s="4"/>
      <c r="H13" s="4"/>
    </row>
    <row r="14" spans="2:9" ht="50" customHeight="1" x14ac:dyDescent="0.15">
      <c r="B14" s="6">
        <f t="array" ref="B14:H14">DaysAndWeeks+DATE(CalendarYear,10,1)-WEEKDAY(DATE(CalendarYear,10,1),(WeekStart="L")+1)+22</f>
        <v>44851</v>
      </c>
      <c r="C14" s="6">
        <v>44852</v>
      </c>
      <c r="D14" s="6">
        <v>44853</v>
      </c>
      <c r="E14" s="6">
        <v>44854</v>
      </c>
      <c r="F14" s="6">
        <v>44855</v>
      </c>
      <c r="G14" s="6">
        <v>44856</v>
      </c>
      <c r="H14" s="6">
        <v>44857</v>
      </c>
    </row>
    <row r="15" spans="2:9" ht="50" customHeight="1" x14ac:dyDescent="0.15">
      <c r="B15" s="4" t="s">
        <v>145</v>
      </c>
      <c r="C15" s="4" t="s">
        <v>146</v>
      </c>
      <c r="D15" s="4" t="s">
        <v>148</v>
      </c>
      <c r="E15" s="4" t="s">
        <v>149</v>
      </c>
      <c r="F15" s="4"/>
      <c r="G15" s="4"/>
      <c r="H15" s="4"/>
    </row>
    <row r="16" spans="2:9" ht="50" customHeight="1" x14ac:dyDescent="0.15">
      <c r="B16" s="6">
        <f t="array" ref="B16:H16">DaysAndWeeks+DATE(CalendarYear,10,1)-WEEKDAY(DATE(CalendarYear,10,1),(WeekStart="L")+1)+29</f>
        <v>44858</v>
      </c>
      <c r="C16" s="6">
        <v>44859</v>
      </c>
      <c r="D16" s="6">
        <v>44860</v>
      </c>
      <c r="E16" s="6">
        <v>44861</v>
      </c>
      <c r="F16" s="6">
        <v>44862</v>
      </c>
      <c r="G16" s="6">
        <v>44863</v>
      </c>
      <c r="H16" s="6">
        <v>44864</v>
      </c>
    </row>
    <row r="17" spans="2:8" ht="50" customHeight="1" x14ac:dyDescent="0.15">
      <c r="B17" s="4" t="s">
        <v>150</v>
      </c>
      <c r="C17" s="4" t="s">
        <v>151</v>
      </c>
      <c r="D17" s="4"/>
      <c r="E17" s="4" t="s">
        <v>152</v>
      </c>
      <c r="F17" s="4" t="s">
        <v>153</v>
      </c>
      <c r="G17" s="4"/>
      <c r="H17" s="4"/>
    </row>
    <row r="18" spans="2:8" ht="50" customHeight="1" x14ac:dyDescent="0.15">
      <c r="B18" s="6">
        <f t="array" ref="B18:H18">DaysAndWeeks+DATE(CalendarYear,10,1)-WEEKDAY(DATE(CalendarYear,10,1),(WeekStart="L")+1)+36</f>
        <v>44865</v>
      </c>
      <c r="C18" s="6">
        <v>44866</v>
      </c>
      <c r="D18" s="6">
        <v>44867</v>
      </c>
      <c r="E18" s="6">
        <v>44868</v>
      </c>
      <c r="F18" s="6">
        <v>44869</v>
      </c>
      <c r="G18" s="6">
        <v>44870</v>
      </c>
      <c r="H18" s="6">
        <v>44871</v>
      </c>
    </row>
    <row r="19" spans="2:8" ht="50" customHeight="1" x14ac:dyDescent="0.15">
      <c r="B19" s="3" t="s">
        <v>154</v>
      </c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7" priority="2">
      <formula>DAY(B8)&gt;8</formula>
    </cfRule>
  </conditionalFormatting>
  <conditionalFormatting sqref="B16:H19">
    <cfRule type="expression" dxfId="6" priority="1">
      <formula>AND(DAY(B16)&gt;=1,DAY(B16)&lt;=15)</formula>
    </cfRule>
  </conditionalFormatting>
  <hyperlinks>
    <hyperlink ref="H4" location="NOVIEMBRE!A1" display="NOV" xr:uid="{00000000-0004-0000-0900-000000000000}"/>
    <hyperlink ref="G4" location="SEPTIEMBRE!A1" display="SEP" xr:uid="{00000000-0004-0000-09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 tint="-0.249977111117893"/>
    <pageSetUpPr fitToPage="1"/>
  </sheetPr>
  <dimension ref="B2:I20"/>
  <sheetViews>
    <sheetView showGridLines="0" tabSelected="1" topLeftCell="C5" zoomScale="115" zoomScaleNormal="125" workbookViewId="0">
      <selection activeCell="G4" sqref="G4"/>
    </sheetView>
  </sheetViews>
  <sheetFormatPr baseColWidth="10" defaultColWidth="9.3984375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22</v>
      </c>
      <c r="H4" s="10" t="s">
        <v>24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10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DaysAndWeeks+DATE(CalendarYear,11,1)-WEEKDAY(DATE(CalendarYear,11,1),(WeekStart="L")+1)+1</f>
        <v>44865</v>
      </c>
      <c r="C8" s="6">
        <v>44866</v>
      </c>
      <c r="D8" s="6">
        <v>44867</v>
      </c>
      <c r="E8" s="6">
        <v>44868</v>
      </c>
      <c r="F8" s="6">
        <v>44869</v>
      </c>
      <c r="G8" s="6">
        <v>44870</v>
      </c>
      <c r="H8" s="6">
        <v>44871</v>
      </c>
    </row>
    <row r="9" spans="2:9" ht="44" customHeight="1" x14ac:dyDescent="0.15">
      <c r="B9" s="4"/>
      <c r="C9" s="4"/>
      <c r="D9" s="4"/>
      <c r="F9" s="4" t="s">
        <v>184</v>
      </c>
      <c r="G9" s="4"/>
      <c r="H9" s="4"/>
    </row>
    <row r="10" spans="2:9" ht="15" customHeight="1" x14ac:dyDescent="0.15">
      <c r="B10" s="6">
        <f t="array" ref="B10:H10">DaysAndWeeks+DATE(CalendarYear,11,1)-WEEKDAY(DATE(CalendarYear,11,1),(WeekStart="L")+1)+8</f>
        <v>44872</v>
      </c>
      <c r="C10" s="6">
        <v>44873</v>
      </c>
      <c r="D10" s="6">
        <v>44874</v>
      </c>
      <c r="E10" s="6">
        <v>44875</v>
      </c>
      <c r="F10" s="6">
        <v>44876</v>
      </c>
      <c r="G10" s="6">
        <v>44877</v>
      </c>
      <c r="H10" s="6">
        <v>44878</v>
      </c>
    </row>
    <row r="11" spans="2:9" ht="56" customHeight="1" x14ac:dyDescent="0.15">
      <c r="B11" s="4" t="s">
        <v>185</v>
      </c>
      <c r="C11" s="4"/>
      <c r="D11" s="4" t="s">
        <v>193</v>
      </c>
      <c r="E11" s="4"/>
      <c r="F11" s="4" t="s">
        <v>194</v>
      </c>
      <c r="G11" s="4"/>
      <c r="H11" s="4"/>
    </row>
    <row r="12" spans="2:9" ht="15" customHeight="1" x14ac:dyDescent="0.15">
      <c r="B12" s="6">
        <f t="array" ref="B12:H12">DaysAndWeeks+DATE(CalendarYear,11,1)-WEEKDAY(DATE(CalendarYear,11,1),(WeekStart="L")+1)+15</f>
        <v>44879</v>
      </c>
      <c r="C12" s="6">
        <v>44880</v>
      </c>
      <c r="D12" s="6">
        <v>44881</v>
      </c>
      <c r="E12" s="6">
        <v>44882</v>
      </c>
      <c r="F12" s="6">
        <v>44883</v>
      </c>
      <c r="G12" s="6">
        <v>44884</v>
      </c>
      <c r="H12" s="6">
        <v>44885</v>
      </c>
    </row>
    <row r="13" spans="2:9" ht="49" customHeight="1" x14ac:dyDescent="0.15">
      <c r="B13" s="4"/>
      <c r="C13" s="4" t="s">
        <v>186</v>
      </c>
      <c r="D13" s="4"/>
      <c r="E13" s="4" t="s">
        <v>187</v>
      </c>
      <c r="F13" s="4" t="s">
        <v>188</v>
      </c>
      <c r="G13" s="4" t="s">
        <v>189</v>
      </c>
      <c r="H13" s="4"/>
    </row>
    <row r="14" spans="2:9" ht="15" customHeight="1" x14ac:dyDescent="0.15">
      <c r="B14" s="6">
        <f t="array" ref="B14:H14">DaysAndWeeks+DATE(CalendarYear,11,1)-WEEKDAY(DATE(CalendarYear,11,1),(WeekStart="L")+1)+22</f>
        <v>44886</v>
      </c>
      <c r="C14" s="6">
        <v>44887</v>
      </c>
      <c r="D14" s="6">
        <v>44888</v>
      </c>
      <c r="E14" s="6">
        <v>44889</v>
      </c>
      <c r="F14" s="6">
        <v>44890</v>
      </c>
      <c r="G14" s="6">
        <v>44891</v>
      </c>
      <c r="H14" s="6">
        <v>44892</v>
      </c>
    </row>
    <row r="15" spans="2:9" ht="59" customHeight="1" x14ac:dyDescent="0.15">
      <c r="B15" s="4" t="s">
        <v>200</v>
      </c>
      <c r="C15" s="4"/>
      <c r="D15" s="4" t="s">
        <v>190</v>
      </c>
      <c r="E15" s="4"/>
      <c r="F15" s="4" t="s">
        <v>191</v>
      </c>
      <c r="G15" s="4"/>
      <c r="H15" s="4"/>
    </row>
    <row r="16" spans="2:9" ht="15" customHeight="1" x14ac:dyDescent="0.15">
      <c r="B16" s="6">
        <f t="array" ref="B16:H16">DaysAndWeeks+DATE(CalendarYear,11,1)-WEEKDAY(DATE(CalendarYear,11,1),(WeekStart="L")+1)+29</f>
        <v>44893</v>
      </c>
      <c r="C16" s="6">
        <v>44894</v>
      </c>
      <c r="D16" s="6">
        <v>44895</v>
      </c>
      <c r="E16" s="6">
        <v>44896</v>
      </c>
      <c r="F16" s="6">
        <v>44897</v>
      </c>
      <c r="G16" s="6">
        <v>44898</v>
      </c>
      <c r="H16" s="6">
        <v>44899</v>
      </c>
    </row>
    <row r="17" spans="2:8" ht="57" customHeight="1" x14ac:dyDescent="0.15">
      <c r="B17" s="4"/>
      <c r="C17" s="4"/>
      <c r="D17" s="4" t="s">
        <v>192</v>
      </c>
      <c r="E17" s="4"/>
      <c r="F17" s="4"/>
      <c r="G17" s="4"/>
      <c r="H17" s="4"/>
    </row>
    <row r="18" spans="2:8" ht="15" customHeight="1" x14ac:dyDescent="0.15">
      <c r="B18" s="6">
        <f t="array" ref="B18:H18">DaysAndWeeks+DATE(CalendarYear,11,1)-WEEKDAY(DATE(CalendarYear,11,1),(WeekStart="L")+1)+36</f>
        <v>44900</v>
      </c>
      <c r="C18" s="6">
        <v>44901</v>
      </c>
      <c r="D18" s="6">
        <v>44902</v>
      </c>
      <c r="E18" s="6">
        <v>44903</v>
      </c>
      <c r="F18" s="6">
        <v>44904</v>
      </c>
      <c r="G18" s="6">
        <v>44905</v>
      </c>
      <c r="H18" s="6">
        <v>44906</v>
      </c>
    </row>
    <row r="19" spans="2:8" ht="39.75" customHeight="1" x14ac:dyDescent="0.15">
      <c r="B19" s="3"/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5" priority="2">
      <formula>DAY(B8)&gt;8</formula>
    </cfRule>
  </conditionalFormatting>
  <conditionalFormatting sqref="B16:H19">
    <cfRule type="expression" dxfId="4" priority="1">
      <formula>AND(DAY(B16)&gt;=1,DAY(B16)&lt;=15)</formula>
    </cfRule>
  </conditionalFormatting>
  <hyperlinks>
    <hyperlink ref="H4" location="DICIEMBRE!A1" display="DIC" xr:uid="{00000000-0004-0000-0A00-000000000000}"/>
    <hyperlink ref="G4" location="OCTUBRE!A1" display="OCT" xr:uid="{00000000-0004-0000-0A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 tint="-0.499984740745262"/>
    <pageSetUpPr fitToPage="1"/>
  </sheetPr>
  <dimension ref="B2:I20"/>
  <sheetViews>
    <sheetView showGridLines="0" topLeftCell="A3" zoomScale="150" zoomScaleNormal="150" workbookViewId="0">
      <selection activeCell="G4" sqref="G4"/>
    </sheetView>
  </sheetViews>
  <sheetFormatPr baseColWidth="10" defaultColWidth="9.3984375" defaultRowHeight="11" x14ac:dyDescent="0.15"/>
  <cols>
    <col min="1" max="1" width="5.3984375" customWidth="1"/>
    <col min="2" max="8" width="12.3984375" customWidth="1"/>
    <col min="9" max="9" width="5.3984375" customWidth="1"/>
  </cols>
  <sheetData>
    <row r="2" spans="2:9" ht="12.75" customHeight="1" x14ac:dyDescent="0.15">
      <c r="B2" s="9"/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/>
      <c r="C3" s="9"/>
      <c r="D3" s="9"/>
      <c r="E3" s="1"/>
      <c r="F3" s="1"/>
      <c r="G3" s="1"/>
    </row>
    <row r="4" spans="2:9" ht="16.5" customHeight="1" x14ac:dyDescent="0.15">
      <c r="B4" s="1"/>
      <c r="C4" s="1"/>
      <c r="D4" s="1"/>
      <c r="E4" s="1"/>
      <c r="F4" s="1"/>
      <c r="G4" s="8" t="s">
        <v>23</v>
      </c>
      <c r="H4" s="10" t="s">
        <v>15</v>
      </c>
      <c r="I4" s="1"/>
    </row>
    <row r="5" spans="2:9" ht="27.75" customHeight="1" x14ac:dyDescent="0.3">
      <c r="B5" s="20">
        <f>CalendarYear</f>
        <v>2022</v>
      </c>
      <c r="C5" s="20"/>
      <c r="E5" s="1"/>
      <c r="F5" s="1"/>
      <c r="G5" s="1"/>
      <c r="H5" s="8"/>
      <c r="I5" s="1"/>
    </row>
    <row r="6" spans="2:9" ht="44.25" customHeight="1" x14ac:dyDescent="0.15">
      <c r="B6" s="21" t="s">
        <v>11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DaysAndWeeks+DATE(CalendarYear,12,1)-WEEKDAY(DATE(CalendarYear,12,1),(WeekStart="L")+1)+1</f>
        <v>44893</v>
      </c>
      <c r="C8" s="6">
        <v>44894</v>
      </c>
      <c r="D8" s="6">
        <v>44895</v>
      </c>
      <c r="E8" s="6">
        <v>44896</v>
      </c>
      <c r="F8" s="6">
        <v>44897</v>
      </c>
      <c r="G8" s="6">
        <v>44898</v>
      </c>
      <c r="H8" s="6">
        <v>44899</v>
      </c>
    </row>
    <row r="9" spans="2:9" ht="39.75" customHeight="1" x14ac:dyDescent="0.15">
      <c r="B9" s="4"/>
      <c r="C9" s="4"/>
      <c r="D9" s="4"/>
      <c r="F9" s="4" t="s">
        <v>174</v>
      </c>
      <c r="G9" s="4"/>
      <c r="H9" s="4"/>
    </row>
    <row r="10" spans="2:9" ht="15" customHeight="1" x14ac:dyDescent="0.15">
      <c r="B10" s="6">
        <f t="array" ref="B10:H10">DaysAndWeeks+DATE(CalendarYear,12,1)-WEEKDAY(DATE(CalendarYear,12,1),(WeekStart="L")+1)+8</f>
        <v>44900</v>
      </c>
      <c r="C10" s="6">
        <v>44901</v>
      </c>
      <c r="D10" s="6">
        <v>44902</v>
      </c>
      <c r="E10" s="6">
        <v>44903</v>
      </c>
      <c r="F10" s="6">
        <v>44904</v>
      </c>
      <c r="G10" s="6">
        <v>44905</v>
      </c>
      <c r="H10" s="6">
        <v>44906</v>
      </c>
    </row>
    <row r="11" spans="2:9" ht="39.75" customHeight="1" x14ac:dyDescent="0.15">
      <c r="B11" s="4" t="s">
        <v>178</v>
      </c>
      <c r="C11" s="4"/>
      <c r="D11" s="4" t="s">
        <v>175</v>
      </c>
      <c r="E11" s="4" t="s">
        <v>176</v>
      </c>
      <c r="F11" s="4"/>
      <c r="G11" s="4" t="s">
        <v>177</v>
      </c>
      <c r="H11" s="4"/>
    </row>
    <row r="12" spans="2:9" ht="15" customHeight="1" x14ac:dyDescent="0.15">
      <c r="B12" s="6">
        <f t="array" ref="B12:H12">DaysAndWeeks+DATE(CalendarYear,12,1)-WEEKDAY(DATE(CalendarYear,12,1),(WeekStart="L")+1)+15</f>
        <v>44907</v>
      </c>
      <c r="C12" s="6">
        <v>44908</v>
      </c>
      <c r="D12" s="6">
        <v>44909</v>
      </c>
      <c r="E12" s="6">
        <v>44910</v>
      </c>
      <c r="F12" s="6">
        <v>44911</v>
      </c>
      <c r="G12" s="6">
        <v>44912</v>
      </c>
      <c r="H12" s="6">
        <v>44913</v>
      </c>
    </row>
    <row r="13" spans="2:9" ht="39.75" customHeight="1" x14ac:dyDescent="0.15">
      <c r="B13" s="4"/>
      <c r="C13" s="4" t="s">
        <v>179</v>
      </c>
      <c r="D13" s="4" t="s">
        <v>180</v>
      </c>
      <c r="E13" s="4" t="s">
        <v>181</v>
      </c>
      <c r="F13" s="4" t="s">
        <v>182</v>
      </c>
      <c r="G13" s="4"/>
      <c r="H13" s="4"/>
    </row>
    <row r="14" spans="2:9" ht="15" customHeight="1" x14ac:dyDescent="0.15">
      <c r="B14" s="6">
        <f t="array" ref="B14:H14">DaysAndWeeks+DATE(CalendarYear,12,1)-WEEKDAY(DATE(CalendarYear,12,1),(WeekStart="L")+1)+22</f>
        <v>44914</v>
      </c>
      <c r="C14" s="6">
        <v>44915</v>
      </c>
      <c r="D14" s="6">
        <v>44916</v>
      </c>
      <c r="E14" s="6">
        <v>44917</v>
      </c>
      <c r="F14" s="6">
        <v>44918</v>
      </c>
      <c r="G14" s="6">
        <v>44919</v>
      </c>
      <c r="H14" s="6">
        <v>44920</v>
      </c>
    </row>
    <row r="15" spans="2:9" ht="40.5" customHeight="1" x14ac:dyDescent="0.15">
      <c r="B15" s="4"/>
      <c r="C15" s="4" t="s">
        <v>175</v>
      </c>
      <c r="D15" s="4"/>
      <c r="E15" s="4" t="s">
        <v>183</v>
      </c>
      <c r="F15" s="4"/>
      <c r="G15" s="4"/>
      <c r="H15" s="4"/>
    </row>
    <row r="16" spans="2:9" ht="15" customHeight="1" x14ac:dyDescent="0.15">
      <c r="B16" s="6">
        <f t="array" ref="B16:H16">DaysAndWeeks+DATE(CalendarYear,12,1)-WEEKDAY(DATE(CalendarYear,12,1),(WeekStart="L")+1)+29</f>
        <v>44921</v>
      </c>
      <c r="C16" s="6">
        <v>44922</v>
      </c>
      <c r="D16" s="6">
        <v>44923</v>
      </c>
      <c r="E16" s="6">
        <v>44924</v>
      </c>
      <c r="F16" s="6">
        <v>44925</v>
      </c>
      <c r="G16" s="6">
        <v>44926</v>
      </c>
      <c r="H16" s="6">
        <v>44927</v>
      </c>
    </row>
    <row r="17" spans="2:8" ht="39.75" customHeight="1" x14ac:dyDescent="0.15">
      <c r="B17" s="4"/>
      <c r="C17" s="4"/>
      <c r="D17" s="4"/>
      <c r="E17" s="4"/>
      <c r="F17" s="4"/>
      <c r="G17" s="4"/>
      <c r="H17" s="4"/>
    </row>
    <row r="18" spans="2:8" ht="15" customHeight="1" x14ac:dyDescent="0.15">
      <c r="B18" s="6">
        <f t="array" ref="B18:H18">DaysAndWeeks+DATE(CalendarYear,12,1)-WEEKDAY(DATE(CalendarYear,12,1),(WeekStart="L")+1)+36</f>
        <v>44928</v>
      </c>
      <c r="C18" s="6">
        <v>44929</v>
      </c>
      <c r="D18" s="6">
        <v>44930</v>
      </c>
      <c r="E18" s="6">
        <v>44931</v>
      </c>
      <c r="F18" s="6">
        <v>44932</v>
      </c>
      <c r="G18" s="6">
        <v>44933</v>
      </c>
      <c r="H18" s="6">
        <v>44934</v>
      </c>
    </row>
    <row r="19" spans="2:8" ht="39.75" customHeight="1" x14ac:dyDescent="0.15">
      <c r="B19" s="3"/>
      <c r="C19" s="3"/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3" priority="2">
      <formula>DAY(B8)&gt;8</formula>
    </cfRule>
  </conditionalFormatting>
  <conditionalFormatting sqref="B16:H19">
    <cfRule type="expression" dxfId="2" priority="1">
      <formula>AND(DAY(B16)&gt;=1,DAY(B16)&lt;=15)</formula>
    </cfRule>
  </conditionalFormatting>
  <hyperlinks>
    <hyperlink ref="H4" location="ENERO!A1" display="ENE" xr:uid="{00000000-0004-0000-0B00-000000000000}"/>
    <hyperlink ref="G4" location="NOVIEMBRE!A1" display="NOV" xr:uid="{00000000-0004-0000-0B00-000001000000}"/>
  </hyperlinks>
  <printOptions horizontalCentered="1"/>
  <pageMargins left="0.09" right="0.5" top="0.75" bottom="0.75" header="0.3" footer="0.3"/>
  <pageSetup paperSize="9" fitToHeight="0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2:I20"/>
  <sheetViews>
    <sheetView showGridLines="0" topLeftCell="B1" zoomScale="81" zoomScaleNormal="125" workbookViewId="0">
      <selection activeCell="C3" sqref="C3"/>
    </sheetView>
  </sheetViews>
  <sheetFormatPr baseColWidth="10" defaultColWidth="9.3984375" defaultRowHeight="11" x14ac:dyDescent="0.15"/>
  <cols>
    <col min="1" max="1" width="5.3984375" customWidth="1"/>
    <col min="2" max="2" width="53.19921875" bestFit="1" customWidth="1"/>
    <col min="3" max="3" width="21" customWidth="1"/>
    <col min="4" max="4" width="17.3984375" bestFit="1" customWidth="1"/>
    <col min="5" max="5" width="23.796875" bestFit="1" customWidth="1"/>
    <col min="6" max="6" width="26.3984375" bestFit="1" customWidth="1"/>
    <col min="7" max="7" width="24.19921875" bestFit="1" customWidth="1"/>
    <col min="8" max="8" width="5" bestFit="1" customWidth="1"/>
    <col min="9" max="9" width="5.3984375" customWidth="1"/>
  </cols>
  <sheetData>
    <row r="2" spans="2:9" ht="12.75" customHeight="1" x14ac:dyDescent="0.15">
      <c r="B2" s="9" t="s">
        <v>26</v>
      </c>
      <c r="C2" s="1"/>
      <c r="D2" s="1"/>
      <c r="E2" s="1"/>
      <c r="F2" s="1"/>
      <c r="G2" s="1"/>
      <c r="H2" s="1"/>
      <c r="I2" s="1"/>
    </row>
    <row r="3" spans="2:9" ht="15.75" customHeight="1" x14ac:dyDescent="0.15">
      <c r="B3" s="9" t="s">
        <v>12</v>
      </c>
      <c r="C3" s="9">
        <f>YEAR("1/1/2022")</f>
        <v>2022</v>
      </c>
      <c r="D3" s="9" t="s">
        <v>13</v>
      </c>
      <c r="E3" s="1" t="s">
        <v>25</v>
      </c>
      <c r="F3" s="1"/>
      <c r="G3" s="1"/>
    </row>
    <row r="4" spans="2:9" ht="16.5" customHeight="1" x14ac:dyDescent="0.15">
      <c r="E4" s="1"/>
      <c r="F4" s="1"/>
      <c r="G4" s="1"/>
      <c r="H4" s="8" t="s">
        <v>14</v>
      </c>
    </row>
    <row r="5" spans="2:9" ht="27.75" customHeight="1" x14ac:dyDescent="0.3">
      <c r="B5" s="20">
        <f>CalendarYear</f>
        <v>2022</v>
      </c>
      <c r="C5" s="20"/>
      <c r="E5" s="1"/>
      <c r="F5" s="1"/>
      <c r="G5" s="1"/>
    </row>
    <row r="6" spans="2:9" ht="44.25" customHeight="1" x14ac:dyDescent="0.15">
      <c r="B6" s="21" t="s">
        <v>2</v>
      </c>
      <c r="C6" s="21"/>
      <c r="D6" s="21"/>
      <c r="E6" s="21"/>
      <c r="F6" s="5"/>
    </row>
    <row r="7" spans="2:9" ht="18.75" customHeight="1" x14ac:dyDescent="0.15">
      <c r="B7" s="7" t="str">
        <f>WeekStart</f>
        <v>L</v>
      </c>
      <c r="C7" s="7" t="str">
        <f t="shared" ref="C7:H7" si="0">UPPER(LEFT(TEXT(C8,"ddd"),1))</f>
        <v>M</v>
      </c>
      <c r="D7" s="7" t="str">
        <f t="shared" si="0"/>
        <v>M</v>
      </c>
      <c r="E7" s="7" t="str">
        <f t="shared" si="0"/>
        <v>J</v>
      </c>
      <c r="F7" s="7" t="str">
        <f t="shared" si="0"/>
        <v>V</v>
      </c>
      <c r="G7" s="7" t="str">
        <f t="shared" si="0"/>
        <v>S</v>
      </c>
      <c r="H7" s="7" t="str">
        <f t="shared" si="0"/>
        <v>D</v>
      </c>
    </row>
    <row r="8" spans="2:9" ht="16.5" customHeight="1" x14ac:dyDescent="0.15">
      <c r="B8" s="6">
        <f t="array" ref="B8:H8">DaysAndWeeks+DATE(CalendarYear,1,1)-WEEKDAY(DATE(CalendarYear,1,1),(WeekStart="L")+1)+1</f>
        <v>44557</v>
      </c>
      <c r="C8" s="6">
        <v>44558</v>
      </c>
      <c r="D8" s="6">
        <v>44559</v>
      </c>
      <c r="E8" s="6">
        <v>44560</v>
      </c>
      <c r="F8" s="6">
        <v>44561</v>
      </c>
      <c r="G8" s="6">
        <v>44562</v>
      </c>
      <c r="H8" s="6">
        <v>44563</v>
      </c>
    </row>
    <row r="9" spans="2:9" ht="50" customHeight="1" x14ac:dyDescent="0.15">
      <c r="B9" s="4"/>
      <c r="C9" s="4"/>
      <c r="D9" s="4"/>
      <c r="E9" s="4"/>
      <c r="F9" s="4"/>
      <c r="G9" s="4"/>
      <c r="H9" s="4"/>
    </row>
    <row r="10" spans="2:9" ht="50" customHeight="1" x14ac:dyDescent="0.15">
      <c r="B10" s="6">
        <f t="array" ref="B10:H10">DaysAndWeeks+DATE(CalendarYear,1,1)-WEEKDAY(DATE(CalendarYear,1,1),(WeekStart="L")+1)+8</f>
        <v>44564</v>
      </c>
      <c r="C10" s="6">
        <v>44565</v>
      </c>
      <c r="D10" s="6">
        <v>44566</v>
      </c>
      <c r="E10" s="6">
        <v>44567</v>
      </c>
      <c r="F10" s="6">
        <v>44568</v>
      </c>
      <c r="G10" s="6">
        <v>44569</v>
      </c>
      <c r="H10" s="6">
        <v>44570</v>
      </c>
    </row>
    <row r="11" spans="2:9" ht="50" customHeight="1" x14ac:dyDescent="0.15">
      <c r="B11" s="11"/>
      <c r="C11" s="4"/>
      <c r="D11" s="4" t="s">
        <v>195</v>
      </c>
      <c r="E11" s="4"/>
      <c r="F11" s="4" t="s">
        <v>201</v>
      </c>
      <c r="G11" s="4"/>
      <c r="H11" s="4"/>
    </row>
    <row r="12" spans="2:9" ht="50" customHeight="1" x14ac:dyDescent="0.15">
      <c r="B12" s="6">
        <f t="array" ref="B12:H12">DaysAndWeeks+DATE(CalendarYear,1,1)-WEEKDAY(DATE(CalendarYear,1,1),(WeekStart="L")+1)+15</f>
        <v>44571</v>
      </c>
      <c r="C12" s="6">
        <v>44572</v>
      </c>
      <c r="D12" s="6">
        <v>44573</v>
      </c>
      <c r="E12" s="6">
        <v>44574</v>
      </c>
      <c r="F12" s="6">
        <v>44575</v>
      </c>
      <c r="G12" s="6">
        <v>44576</v>
      </c>
      <c r="H12" s="6">
        <v>44577</v>
      </c>
    </row>
    <row r="13" spans="2:9" ht="50" customHeight="1" x14ac:dyDescent="0.15">
      <c r="B13" s="4" t="s">
        <v>202</v>
      </c>
      <c r="C13" s="4"/>
      <c r="D13" s="4"/>
      <c r="E13" s="4" t="s">
        <v>203</v>
      </c>
      <c r="F13" s="4"/>
      <c r="G13" s="4" t="s">
        <v>204</v>
      </c>
      <c r="H13" s="4"/>
    </row>
    <row r="14" spans="2:9" ht="50" customHeight="1" x14ac:dyDescent="0.15">
      <c r="B14" s="6">
        <f t="array" ref="B14:H14">DaysAndWeeks+DATE(CalendarYear,1,1)-WEEKDAY(DATE(CalendarYear,1,1),(WeekStart="L")+1)+22</f>
        <v>44578</v>
      </c>
      <c r="C14" s="6">
        <v>44579</v>
      </c>
      <c r="D14" s="6">
        <v>44580</v>
      </c>
      <c r="E14" s="6">
        <v>44581</v>
      </c>
      <c r="F14" s="6">
        <v>44582</v>
      </c>
      <c r="G14" s="6">
        <v>44583</v>
      </c>
      <c r="H14" s="6">
        <v>44584</v>
      </c>
    </row>
    <row r="15" spans="2:9" ht="50" customHeight="1" x14ac:dyDescent="0.15">
      <c r="B15" s="4"/>
      <c r="C15" s="4"/>
      <c r="D15" s="4" t="s">
        <v>196</v>
      </c>
      <c r="E15" s="4"/>
      <c r="F15" s="4" t="s">
        <v>199</v>
      </c>
      <c r="G15" s="4"/>
      <c r="H15" s="4"/>
    </row>
    <row r="16" spans="2:9" ht="50" customHeight="1" x14ac:dyDescent="0.15">
      <c r="B16" s="6">
        <f t="array" ref="B16:H16">DaysAndWeeks+DATE(CalendarYear,1,1)-WEEKDAY(DATE(CalendarYear,1,1),(WeekStart="L")+1)+29</f>
        <v>44585</v>
      </c>
      <c r="C16" s="6">
        <v>44586</v>
      </c>
      <c r="D16" s="6">
        <v>44587</v>
      </c>
      <c r="E16" s="6">
        <v>44588</v>
      </c>
      <c r="F16" s="6">
        <v>44589</v>
      </c>
      <c r="G16" s="6">
        <v>44590</v>
      </c>
      <c r="H16" s="6">
        <v>44591</v>
      </c>
    </row>
    <row r="17" spans="2:8" ht="50" customHeight="1" x14ac:dyDescent="0.15">
      <c r="B17" s="4"/>
      <c r="C17" s="4" t="s">
        <v>197</v>
      </c>
      <c r="D17" s="4" t="s">
        <v>198</v>
      </c>
      <c r="E17" s="4"/>
      <c r="F17" s="4" t="s">
        <v>206</v>
      </c>
      <c r="G17" s="4"/>
      <c r="H17" s="4"/>
    </row>
    <row r="18" spans="2:8" ht="50" customHeight="1" x14ac:dyDescent="0.15">
      <c r="B18" s="6">
        <f t="array" ref="B18:H18">DaysAndWeeks+DATE(CalendarYear,1,1)-WEEKDAY(DATE(CalendarYear,1,1),(WeekStart="L")+1)+36</f>
        <v>44592</v>
      </c>
      <c r="C18" s="6">
        <v>44593</v>
      </c>
      <c r="D18" s="6">
        <v>44594</v>
      </c>
      <c r="E18" s="6">
        <v>44595</v>
      </c>
      <c r="F18" s="6">
        <v>44596</v>
      </c>
      <c r="G18" s="6">
        <v>44597</v>
      </c>
      <c r="H18" s="6">
        <v>44598</v>
      </c>
    </row>
    <row r="19" spans="2:8" ht="50" customHeight="1" x14ac:dyDescent="0.15">
      <c r="B19" s="3" t="s">
        <v>200</v>
      </c>
      <c r="C19" s="3" t="s">
        <v>205</v>
      </c>
      <c r="D19" s="3"/>
      <c r="E19" s="3"/>
      <c r="F19" s="3"/>
      <c r="G19" s="3"/>
      <c r="H19" s="4"/>
    </row>
    <row r="20" spans="2:8" ht="14.25" customHeight="1" x14ac:dyDescent="0.15">
      <c r="B20" s="2"/>
      <c r="C20" s="2"/>
      <c r="D20" s="2"/>
      <c r="E20" s="2"/>
      <c r="F20" s="2"/>
      <c r="G20" s="2"/>
      <c r="H20" s="2"/>
    </row>
  </sheetData>
  <mergeCells count="2">
    <mergeCell ref="B5:C5"/>
    <mergeCell ref="B6:E6"/>
  </mergeCells>
  <conditionalFormatting sqref="B8:G8">
    <cfRule type="expression" dxfId="1" priority="4">
      <formula>DAY(B8)&gt;8</formula>
    </cfRule>
  </conditionalFormatting>
  <conditionalFormatting sqref="B16:H19">
    <cfRule type="expression" dxfId="0" priority="2">
      <formula>AND(DAY(B16)&gt;=1,DAY(B16)&lt;=15)</formula>
    </cfRule>
  </conditionalFormatting>
  <dataValidations count="1">
    <dataValidation type="list" allowBlank="1" showErrorMessage="1" errorTitle="No puede usar este valor." error="Escoja uno de los valores en la lista." sqref="E3" xr:uid="{00000000-0002-0000-0000-000000000000}">
      <formula1>"L,D"</formula1>
    </dataValidation>
  </dataValidations>
  <hyperlinks>
    <hyperlink ref="H4" location="FEBRERO!A1" display="FEB" xr:uid="{00000000-0004-0000-0000-000000000000}"/>
  </hyperlinks>
  <printOptions horizontalCentered="1"/>
  <pageMargins left="0.5" right="0.5" top="0.4" bottom="0.4" header="0.3" footer="0.3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 23</vt:lpstr>
      <vt:lpstr>ABRIL!Área_de_impresión</vt:lpstr>
      <vt:lpstr>AGOSTO!Área_de_impresión</vt:lpstr>
      <vt:lpstr>DICIEMBRE!Área_de_impresión</vt:lpstr>
      <vt:lpstr>'ENERO 23'!Área_de_impresión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CalendarYear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2014-12-22T21:15:20Z</dcterms:created>
  <dcterms:modified xsi:type="dcterms:W3CDTF">2023-02-15T03:22:45Z</dcterms:modified>
</cp:coreProperties>
</file>