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autoCompressPictures="0"/>
  <bookViews>
    <workbookView xWindow="0" yWindow="0" windowWidth="28800" windowHeight="12330" tabRatio="788" activeTab="2"/>
  </bookViews>
  <sheets>
    <sheet name="Enero" sheetId="14" r:id="rId1"/>
    <sheet name="Febrero" sheetId="15" r:id="rId2"/>
    <sheet name="Marzo" sheetId="16" r:id="rId3"/>
    <sheet name="Abril" sheetId="17" r:id="rId4"/>
    <sheet name="Mayo" sheetId="18" r:id="rId5"/>
    <sheet name="Junio" sheetId="19" r:id="rId6"/>
    <sheet name="Julio" sheetId="20" r:id="rId7"/>
    <sheet name="Agosto" sheetId="21" r:id="rId8"/>
    <sheet name="Septiembre" sheetId="22" r:id="rId9"/>
    <sheet name="Octubre" sheetId="23" r:id="rId10"/>
    <sheet name="Noviembre" sheetId="24" r:id="rId11"/>
    <sheet name="Diciembre" sheetId="25" r:id="rId12"/>
  </sheets>
  <definedNames>
    <definedName name="AñoCalendario">Enero!$K$3</definedName>
    <definedName name="_xlnm.Print_Area" localSheetId="0">Enero!$A$1:$H$12</definedName>
    <definedName name="DíasYSemanas">{0,1,2,3,4,5,6} + {0;1;2;3;4;5}*7</definedName>
    <definedName name="InicioDeSemana">Enero!$K$4</definedName>
    <definedName name="TítuloDeColumnaRegión1..H12.1">Enero!$B$2</definedName>
    <definedName name="TítuloDeColumnaRegión1..H12.10">Octubre!$B$2</definedName>
    <definedName name="TítuloDeColumnaRegión1..H12.11">Noviembre!$B$2</definedName>
    <definedName name="TítuloDeColumnaRegión1..H12.12">Diciembre!$B$2</definedName>
    <definedName name="TítuloDeColumnaRegión1..H12.2">Febrero!$B$2</definedName>
    <definedName name="TítuloDeColumnaRegión1..H12.3">Marzo!$B$2</definedName>
    <definedName name="TítuloDeColumnaRegión1..H12.4">Abril!$B$2</definedName>
    <definedName name="TítuloDeColumnaRegión1..H12.5">Mayo!$B$2</definedName>
    <definedName name="TítuloDeColumnaRegión1..H12.6">Junio!$B$2</definedName>
    <definedName name="TítuloDeColumnaRegión1..H12.7">Julio!$B$2</definedName>
    <definedName name="TítuloDeColumnaRegión1..H12.8">Agosto!$B$2</definedName>
    <definedName name="TítuloDeColumnaRegión1..H12.9">Septiembre!$B$2</definedName>
    <definedName name="TítuloDeColumnaRegión2..C14.1">Enero!$B$2</definedName>
    <definedName name="TítuloDeColumnaRegión2..C14.10">Octubre!$B$2</definedName>
    <definedName name="TítuloDeColumnaRegión2..C14.11">Noviembre!$B$2</definedName>
    <definedName name="TítuloDeColumnaRegión2..C14.12">Diciembre!$B$2</definedName>
    <definedName name="TítuloDeColumnaRegión2..C14.2">Febrero!$B$2</definedName>
    <definedName name="TítuloDeColumnaRegión2..C14.3">Marzo!$B$2</definedName>
    <definedName name="TítuloDeColumnaRegión2..C14.4">Abril!$B$2</definedName>
    <definedName name="TítuloDeColumnaRegión2..C14.5">Mayo!$B$2</definedName>
    <definedName name="TítuloDeColumnaRegión2..C14.6">Junio!$B$2</definedName>
    <definedName name="TítuloDeColumnaRegión2..C14.7">Julio!$B$2</definedName>
    <definedName name="TítuloDeColumnaRegión2..C14.8">Agosto!$B$2</definedName>
    <definedName name="TítuloDeColumnaRegión2..C14.9">Septiembre!$B$2</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B1" i="14" l="1"/>
  <c r="B11" i="14" a="1"/>
  <c r="B9" i="14" a="1"/>
  <c r="B7" i="14" a="1"/>
  <c r="B5" i="14" a="1"/>
  <c r="B3" i="14" a="1"/>
  <c r="B13" i="16" a="1"/>
  <c r="B11" i="16" a="1"/>
  <c r="B9" i="16" a="1"/>
  <c r="B7" i="16" a="1"/>
  <c r="B5" i="16" a="1"/>
  <c r="B3" i="16" a="1"/>
  <c r="B2" i="16"/>
  <c r="B13" i="17" a="1"/>
  <c r="B13" i="17" s="1"/>
  <c r="B11" i="17" a="1"/>
  <c r="B9" i="17" a="1"/>
  <c r="B7" i="17" a="1"/>
  <c r="B5" i="17" a="1"/>
  <c r="B3" i="17" a="1"/>
  <c r="B2" i="17"/>
  <c r="B13" i="18" a="1"/>
  <c r="B11" i="18" a="1"/>
  <c r="B9" i="18" a="1"/>
  <c r="B7" i="18" a="1"/>
  <c r="B5" i="18" a="1"/>
  <c r="B3" i="18" a="1"/>
  <c r="B2" i="18"/>
  <c r="B13" i="19" a="1"/>
  <c r="B13" i="19" s="1"/>
  <c r="B11" i="19" a="1"/>
  <c r="B9" i="19" a="1"/>
  <c r="B7" i="19" a="1"/>
  <c r="B5" i="19" a="1"/>
  <c r="B3" i="19" a="1"/>
  <c r="B2" i="19"/>
  <c r="B13" i="20" a="1"/>
  <c r="B11" i="20" a="1"/>
  <c r="B9" i="20" a="1"/>
  <c r="B7" i="20" a="1"/>
  <c r="B5" i="20" a="1"/>
  <c r="B3" i="20" a="1"/>
  <c r="B2" i="20"/>
  <c r="B13" i="21" a="1"/>
  <c r="B11" i="21" a="1"/>
  <c r="B9" i="21" a="1"/>
  <c r="B7" i="21" a="1"/>
  <c r="B5" i="21" a="1"/>
  <c r="B3" i="21" a="1"/>
  <c r="B2" i="21"/>
  <c r="B13" i="22" a="1"/>
  <c r="B11" i="22" a="1"/>
  <c r="B9" i="22" a="1"/>
  <c r="B7" i="22" a="1"/>
  <c r="B5" i="22" a="1"/>
  <c r="B3" i="22" a="1"/>
  <c r="B2" i="22"/>
  <c r="B13" i="23" a="1"/>
  <c r="B11" i="23" a="1"/>
  <c r="B9" i="23" a="1"/>
  <c r="B7" i="23" a="1"/>
  <c r="B5" i="23" a="1"/>
  <c r="B3" i="23" a="1"/>
  <c r="B2" i="23"/>
  <c r="B13" i="24" a="1"/>
  <c r="B11" i="24" a="1"/>
  <c r="B9" i="24" a="1"/>
  <c r="B7" i="24" a="1"/>
  <c r="B5" i="24" a="1"/>
  <c r="B3" i="24" a="1"/>
  <c r="B2" i="24"/>
  <c r="B13" i="25" a="1"/>
  <c r="B11" i="25" a="1"/>
  <c r="B9" i="25" a="1"/>
  <c r="B7" i="25" a="1"/>
  <c r="B5" i="25" a="1"/>
  <c r="B3" i="25" a="1"/>
  <c r="B2" i="25"/>
  <c r="B11" i="15" a="1"/>
  <c r="B9" i="15" a="1"/>
  <c r="B7" i="15" a="1"/>
  <c r="B5" i="15" a="1"/>
  <c r="B3" i="15" a="1"/>
  <c r="B2" i="15"/>
  <c r="B1" i="25"/>
  <c r="B1" i="24"/>
  <c r="B1" i="23"/>
  <c r="B1" i="22"/>
  <c r="B1" i="21"/>
  <c r="B1" i="20"/>
  <c r="B1" i="19"/>
  <c r="B1" i="18"/>
  <c r="B1" i="17"/>
  <c r="B1" i="16"/>
  <c r="B1" i="15"/>
  <c r="G3" i="15" l="1"/>
  <c r="H3" i="15"/>
  <c r="F3" i="15"/>
  <c r="D3" i="15"/>
  <c r="B3" i="15"/>
  <c r="G5" i="15"/>
  <c r="H5" i="15"/>
  <c r="F5" i="15"/>
  <c r="D5" i="15"/>
  <c r="B5" i="15"/>
  <c r="G7" i="15"/>
  <c r="H7" i="15"/>
  <c r="F7" i="15"/>
  <c r="D7" i="15"/>
  <c r="B7" i="15"/>
  <c r="G9" i="15"/>
  <c r="H9" i="15"/>
  <c r="F9" i="15"/>
  <c r="D9" i="15"/>
  <c r="B9" i="15"/>
  <c r="G11" i="15"/>
  <c r="H11" i="15"/>
  <c r="F11" i="15"/>
  <c r="D11" i="15"/>
  <c r="B11" i="15"/>
  <c r="G3" i="25"/>
  <c r="H3" i="25"/>
  <c r="F3" i="25"/>
  <c r="D3" i="25"/>
  <c r="B3" i="25"/>
  <c r="G5" i="25"/>
  <c r="H5" i="25"/>
  <c r="F5" i="25"/>
  <c r="D5" i="25"/>
  <c r="B5" i="25"/>
  <c r="G7" i="25"/>
  <c r="H7" i="25"/>
  <c r="F7" i="25"/>
  <c r="D7" i="25"/>
  <c r="B7" i="25"/>
  <c r="G9" i="25"/>
  <c r="H9" i="25"/>
  <c r="F9" i="25"/>
  <c r="D9" i="25"/>
  <c r="B9" i="25"/>
  <c r="G11" i="25"/>
  <c r="H11" i="25"/>
  <c r="F11" i="25"/>
  <c r="D11" i="25"/>
  <c r="B11" i="25"/>
  <c r="C13" i="25"/>
  <c r="B13" i="25"/>
  <c r="G3" i="24"/>
  <c r="H3" i="24"/>
  <c r="F3" i="24"/>
  <c r="D3" i="24"/>
  <c r="B3" i="24"/>
  <c r="G5" i="24"/>
  <c r="H5" i="24"/>
  <c r="F5" i="24"/>
  <c r="D5" i="24"/>
  <c r="B5" i="24"/>
  <c r="G7" i="24"/>
  <c r="H7" i="24"/>
  <c r="F7" i="24"/>
  <c r="D7" i="24"/>
  <c r="B7" i="24"/>
  <c r="G9" i="24"/>
  <c r="H9" i="24"/>
  <c r="F9" i="24"/>
  <c r="D9" i="24"/>
  <c r="B9" i="24"/>
  <c r="G11" i="24"/>
  <c r="H11" i="24"/>
  <c r="F11" i="24"/>
  <c r="D11" i="24"/>
  <c r="B11" i="24"/>
  <c r="C13" i="24"/>
  <c r="B13" i="24"/>
  <c r="G3" i="23"/>
  <c r="H3" i="23"/>
  <c r="F3" i="23"/>
  <c r="D3" i="23"/>
  <c r="B3" i="23"/>
  <c r="G5" i="23"/>
  <c r="H5" i="23"/>
  <c r="F5" i="23"/>
  <c r="D5" i="23"/>
  <c r="B5" i="23"/>
  <c r="G7" i="23"/>
  <c r="H7" i="23"/>
  <c r="F7" i="23"/>
  <c r="D7" i="23"/>
  <c r="B7" i="23"/>
  <c r="G9" i="23"/>
  <c r="H9" i="23"/>
  <c r="F9" i="23"/>
  <c r="D9" i="23"/>
  <c r="B9" i="23"/>
  <c r="G11" i="23"/>
  <c r="H11" i="23"/>
  <c r="F11" i="23"/>
  <c r="D11" i="23"/>
  <c r="B11" i="23"/>
  <c r="C13" i="23"/>
  <c r="B13" i="23"/>
  <c r="G3" i="22"/>
  <c r="H3" i="22"/>
  <c r="H2" i="22" s="1"/>
  <c r="F3" i="22"/>
  <c r="D3" i="22"/>
  <c r="B3" i="22"/>
  <c r="G5" i="22"/>
  <c r="H5" i="22"/>
  <c r="F5" i="22"/>
  <c r="D5" i="22"/>
  <c r="B5" i="22"/>
  <c r="G7" i="22"/>
  <c r="H7" i="22"/>
  <c r="F7" i="22"/>
  <c r="D7" i="22"/>
  <c r="B7" i="22"/>
  <c r="G9" i="22"/>
  <c r="H9" i="22"/>
  <c r="F9" i="22"/>
  <c r="D9" i="22"/>
  <c r="B9" i="22"/>
  <c r="G11" i="22"/>
  <c r="H11" i="22"/>
  <c r="F11" i="22"/>
  <c r="D11" i="22"/>
  <c r="B11" i="22"/>
  <c r="C13" i="22"/>
  <c r="B13" i="22"/>
  <c r="G3" i="21"/>
  <c r="H3" i="21"/>
  <c r="F3" i="21"/>
  <c r="D3" i="21"/>
  <c r="B3" i="21"/>
  <c r="G5" i="21"/>
  <c r="H5" i="21"/>
  <c r="F5" i="21"/>
  <c r="D5" i="21"/>
  <c r="B5" i="21"/>
  <c r="G7" i="21"/>
  <c r="H7" i="21"/>
  <c r="F7" i="21"/>
  <c r="D7" i="21"/>
  <c r="B7" i="21"/>
  <c r="G9" i="21"/>
  <c r="H9" i="21"/>
  <c r="F9" i="21"/>
  <c r="D9" i="21"/>
  <c r="B9" i="21"/>
  <c r="G11" i="21"/>
  <c r="H11" i="21"/>
  <c r="F11" i="21"/>
  <c r="D11" i="21"/>
  <c r="B11" i="21"/>
  <c r="C13" i="21"/>
  <c r="B13" i="21"/>
  <c r="G3" i="20"/>
  <c r="H3" i="20"/>
  <c r="F3" i="20"/>
  <c r="D3" i="20"/>
  <c r="B3" i="20"/>
  <c r="G5" i="20"/>
  <c r="H5" i="20"/>
  <c r="F5" i="20"/>
  <c r="D5" i="20"/>
  <c r="B5" i="20"/>
  <c r="G7" i="20"/>
  <c r="H7" i="20"/>
  <c r="F7" i="20"/>
  <c r="D7" i="20"/>
  <c r="B7" i="20"/>
  <c r="G9" i="20"/>
  <c r="H9" i="20"/>
  <c r="F9" i="20"/>
  <c r="D9" i="20"/>
  <c r="B9" i="20"/>
  <c r="G11" i="20"/>
  <c r="H11" i="20"/>
  <c r="F11" i="20"/>
  <c r="D11" i="20"/>
  <c r="B11" i="20"/>
  <c r="C13" i="20"/>
  <c r="B13" i="20"/>
  <c r="G3" i="19"/>
  <c r="H3" i="19"/>
  <c r="F3" i="19"/>
  <c r="D3" i="19"/>
  <c r="B3" i="19"/>
  <c r="G5" i="19"/>
  <c r="H5" i="19"/>
  <c r="F5" i="19"/>
  <c r="D5" i="19"/>
  <c r="B5" i="19"/>
  <c r="G7" i="19"/>
  <c r="H7" i="19"/>
  <c r="F7" i="19"/>
  <c r="D7" i="19"/>
  <c r="B7" i="19"/>
  <c r="H9" i="19"/>
  <c r="F9" i="19"/>
  <c r="D9" i="19"/>
  <c r="B9" i="19"/>
  <c r="G3" i="18"/>
  <c r="C3" i="18"/>
  <c r="G5" i="18"/>
  <c r="C5" i="18"/>
  <c r="G7" i="18"/>
  <c r="C7" i="18"/>
  <c r="G9" i="18"/>
  <c r="C9" i="18"/>
  <c r="G11" i="18"/>
  <c r="C11" i="18"/>
  <c r="B13" i="18"/>
  <c r="C13" i="18"/>
  <c r="G3" i="16"/>
  <c r="C3" i="16"/>
  <c r="G5" i="16"/>
  <c r="C5" i="16"/>
  <c r="G7" i="16"/>
  <c r="C7" i="16"/>
  <c r="G9" i="16"/>
  <c r="C9" i="16"/>
  <c r="G11" i="16"/>
  <c r="C11" i="16"/>
  <c r="B13" i="16"/>
  <c r="C13" i="16"/>
  <c r="G3" i="14"/>
  <c r="H3" i="14"/>
  <c r="F3" i="14"/>
  <c r="D3" i="14"/>
  <c r="B3" i="14"/>
  <c r="G5" i="14"/>
  <c r="H5" i="14"/>
  <c r="F5" i="14"/>
  <c r="D5" i="14"/>
  <c r="B5" i="14"/>
  <c r="G7" i="14"/>
  <c r="H7" i="14"/>
  <c r="F7" i="14"/>
  <c r="D7" i="14"/>
  <c r="B7" i="14"/>
  <c r="G9" i="14"/>
  <c r="H9" i="14"/>
  <c r="F9" i="14"/>
  <c r="D9" i="14"/>
  <c r="B9" i="14"/>
  <c r="G11" i="14"/>
  <c r="H11" i="14"/>
  <c r="F11" i="14"/>
  <c r="D11" i="14"/>
  <c r="B11" i="14"/>
  <c r="H11" i="19"/>
  <c r="F11" i="19"/>
  <c r="D11" i="19"/>
  <c r="B11" i="19"/>
  <c r="E11" i="19"/>
  <c r="H3" i="17"/>
  <c r="F3" i="17"/>
  <c r="D3" i="17"/>
  <c r="B3" i="17"/>
  <c r="E3" i="17"/>
  <c r="H5" i="17"/>
  <c r="F5" i="17"/>
  <c r="D5" i="17"/>
  <c r="B5" i="17"/>
  <c r="E5" i="17"/>
  <c r="H7" i="17"/>
  <c r="F7" i="17"/>
  <c r="D7" i="17"/>
  <c r="B7" i="17"/>
  <c r="E7" i="17"/>
  <c r="H9" i="17"/>
  <c r="F9" i="17"/>
  <c r="D9" i="17"/>
  <c r="B9" i="17"/>
  <c r="E9" i="17"/>
  <c r="H11" i="17"/>
  <c r="F11" i="17"/>
  <c r="D11" i="17"/>
  <c r="B11" i="17"/>
  <c r="E11" i="17"/>
  <c r="C3" i="15"/>
  <c r="E3" i="15"/>
  <c r="C5" i="15"/>
  <c r="E5" i="15"/>
  <c r="C7" i="15"/>
  <c r="E7" i="15"/>
  <c r="C9" i="15"/>
  <c r="E9" i="15"/>
  <c r="C11" i="15"/>
  <c r="E11" i="15"/>
  <c r="C3" i="25"/>
  <c r="E3" i="25"/>
  <c r="C5" i="25"/>
  <c r="E5" i="25"/>
  <c r="C7" i="25"/>
  <c r="E7" i="25"/>
  <c r="C9" i="25"/>
  <c r="E9" i="25"/>
  <c r="C11" i="25"/>
  <c r="E11" i="25"/>
  <c r="C3" i="24"/>
  <c r="E3" i="24"/>
  <c r="C5" i="24"/>
  <c r="E5" i="24"/>
  <c r="C7" i="24"/>
  <c r="E7" i="24"/>
  <c r="C9" i="24"/>
  <c r="E9" i="24"/>
  <c r="C11" i="24"/>
  <c r="E11" i="24"/>
  <c r="C3" i="23"/>
  <c r="E3" i="23"/>
  <c r="C5" i="23"/>
  <c r="E5" i="23"/>
  <c r="C7" i="23"/>
  <c r="E7" i="23"/>
  <c r="C9" i="23"/>
  <c r="E9" i="23"/>
  <c r="C11" i="23"/>
  <c r="E11" i="23"/>
  <c r="C3" i="22"/>
  <c r="E3" i="22"/>
  <c r="C5" i="22"/>
  <c r="E5" i="22"/>
  <c r="C7" i="22"/>
  <c r="E7" i="22"/>
  <c r="C9" i="22"/>
  <c r="E9" i="22"/>
  <c r="C11" i="22"/>
  <c r="E11" i="22"/>
  <c r="C3" i="21"/>
  <c r="E3" i="21"/>
  <c r="C5" i="21"/>
  <c r="E5" i="21"/>
  <c r="C7" i="21"/>
  <c r="E7" i="21"/>
  <c r="C9" i="21"/>
  <c r="E9" i="21"/>
  <c r="C11" i="21"/>
  <c r="E11" i="21"/>
  <c r="C3" i="20"/>
  <c r="E3" i="20"/>
  <c r="E2" i="20" s="1"/>
  <c r="C5" i="20"/>
  <c r="E5" i="20"/>
  <c r="C7" i="20"/>
  <c r="E7" i="20"/>
  <c r="C9" i="20"/>
  <c r="E9" i="20"/>
  <c r="C11" i="20"/>
  <c r="E11" i="20"/>
  <c r="C3" i="19"/>
  <c r="E3" i="19"/>
  <c r="C5" i="19"/>
  <c r="E5" i="19"/>
  <c r="C7" i="19"/>
  <c r="E7" i="19"/>
  <c r="C9" i="19"/>
  <c r="E9" i="19"/>
  <c r="G9" i="19"/>
  <c r="C11" i="19"/>
  <c r="G11" i="19"/>
  <c r="C13" i="19"/>
  <c r="H3" i="18"/>
  <c r="F3" i="18"/>
  <c r="D3" i="18"/>
  <c r="B3" i="18"/>
  <c r="E3" i="18"/>
  <c r="H5" i="18"/>
  <c r="F5" i="18"/>
  <c r="D5" i="18"/>
  <c r="B5" i="18"/>
  <c r="E5" i="18"/>
  <c r="H7" i="18"/>
  <c r="F7" i="18"/>
  <c r="D7" i="18"/>
  <c r="B7" i="18"/>
  <c r="E7" i="18"/>
  <c r="H9" i="18"/>
  <c r="F9" i="18"/>
  <c r="D9" i="18"/>
  <c r="B9" i="18"/>
  <c r="E9" i="18"/>
  <c r="H11" i="18"/>
  <c r="F11" i="18"/>
  <c r="D11" i="18"/>
  <c r="B11" i="18"/>
  <c r="E11" i="18"/>
  <c r="C3" i="17"/>
  <c r="G3" i="17"/>
  <c r="C5" i="17"/>
  <c r="G5" i="17"/>
  <c r="C7" i="17"/>
  <c r="G7" i="17"/>
  <c r="C9" i="17"/>
  <c r="G9" i="17"/>
  <c r="C11" i="17"/>
  <c r="G11" i="17"/>
  <c r="C13" i="17"/>
  <c r="H3" i="16"/>
  <c r="F3" i="16"/>
  <c r="D3" i="16"/>
  <c r="B3" i="16"/>
  <c r="E3" i="16"/>
  <c r="H5" i="16"/>
  <c r="F5" i="16"/>
  <c r="D5" i="16"/>
  <c r="B5" i="16"/>
  <c r="E5" i="16"/>
  <c r="H7" i="16"/>
  <c r="F7" i="16"/>
  <c r="D7" i="16"/>
  <c r="B7" i="16"/>
  <c r="E7" i="16"/>
  <c r="H9" i="16"/>
  <c r="F9" i="16"/>
  <c r="D9" i="16"/>
  <c r="B9" i="16"/>
  <c r="E9" i="16"/>
  <c r="H11" i="16"/>
  <c r="F11" i="16"/>
  <c r="D11" i="16"/>
  <c r="B11" i="16"/>
  <c r="E11" i="16"/>
  <c r="C3" i="14"/>
  <c r="E3" i="14"/>
  <c r="C5" i="14"/>
  <c r="E5" i="14"/>
  <c r="C7" i="14"/>
  <c r="E7" i="14"/>
  <c r="C9" i="14"/>
  <c r="E9" i="14"/>
  <c r="C11" i="14"/>
  <c r="E11" i="14"/>
  <c r="G2" i="25"/>
  <c r="G2" i="24"/>
  <c r="G2" i="23"/>
  <c r="G2" i="21"/>
  <c r="H2" i="19"/>
  <c r="G2" i="18"/>
  <c r="H2" i="17"/>
  <c r="H2" i="16"/>
  <c r="H2" i="15"/>
  <c r="F2" i="18" l="1"/>
  <c r="D2" i="18"/>
  <c r="H2" i="18"/>
  <c r="D2" i="25"/>
  <c r="F2" i="25"/>
  <c r="H2" i="25"/>
  <c r="C2" i="25"/>
  <c r="E2" i="25"/>
  <c r="D2" i="24"/>
  <c r="F2" i="24"/>
  <c r="H2" i="24"/>
  <c r="C2" i="24"/>
  <c r="E2" i="24"/>
  <c r="D2" i="23"/>
  <c r="F2" i="23"/>
  <c r="H2" i="23"/>
  <c r="C2" i="23"/>
  <c r="E2" i="23"/>
  <c r="C2" i="22"/>
  <c r="E2" i="22"/>
  <c r="G2" i="22"/>
  <c r="D2" i="22"/>
  <c r="F2" i="22"/>
  <c r="D2" i="21"/>
  <c r="F2" i="21"/>
  <c r="H2" i="21"/>
  <c r="C2" i="21"/>
  <c r="E2" i="21"/>
  <c r="C2" i="20"/>
  <c r="G2" i="20"/>
  <c r="D2" i="20"/>
  <c r="F2" i="20"/>
  <c r="H2" i="20"/>
  <c r="C2" i="19"/>
  <c r="E2" i="19"/>
  <c r="G2" i="19"/>
  <c r="D2" i="19"/>
  <c r="F2" i="19"/>
  <c r="C2" i="18"/>
  <c r="E2" i="18"/>
  <c r="C2" i="17"/>
  <c r="E2" i="17"/>
  <c r="G2" i="17"/>
  <c r="D2" i="17"/>
  <c r="F2" i="17"/>
  <c r="C2" i="16"/>
  <c r="E2" i="16"/>
  <c r="G2" i="16"/>
  <c r="D2" i="16"/>
  <c r="F2" i="16"/>
  <c r="C2" i="15"/>
  <c r="E2" i="15"/>
  <c r="G2" i="15"/>
  <c r="D2" i="15"/>
  <c r="F2" i="15"/>
  <c r="B2" i="14"/>
  <c r="G2" i="14" l="1"/>
  <c r="E2" i="14"/>
  <c r="C2" i="14"/>
  <c r="H2" i="14"/>
  <c r="F2" i="14"/>
  <c r="D2" i="14"/>
</calcChain>
</file>

<file path=xl/sharedStrings.xml><?xml version="1.0" encoding="utf-8"?>
<sst xmlns="http://schemas.openxmlformats.org/spreadsheetml/2006/main" count="117" uniqueCount="101">
  <si>
    <t>Notas</t>
  </si>
  <si>
    <t>Configuración del Calendario</t>
  </si>
  <si>
    <t>Año</t>
  </si>
  <si>
    <t>Inicio de la semana</t>
  </si>
  <si>
    <t>LUNES</t>
  </si>
  <si>
    <t>___________________________________________________________________________________</t>
  </si>
  <si>
    <t xml:space="preserve">DIRECTOR DEL CONSEJO MUNICIPAL DEL DEPORTE </t>
  </si>
  <si>
    <t xml:space="preserve">            C. FERNANDO NAVARRO AGUAYO</t>
  </si>
  <si>
    <t>AGENDA DIARIA</t>
  </si>
  <si>
    <t xml:space="preserve"> AÑO NUEVO </t>
  </si>
  <si>
    <t xml:space="preserve">Atenciòn Ciudadana,   Guardias en Instalacione </t>
  </si>
  <si>
    <t xml:space="preserve">Visitar Unidad Sur, Gimnasio Mpal.  guardias, </t>
  </si>
  <si>
    <t xml:space="preserve">Visitar Unidad Norte, Guardias en Instalaciones Dep. </t>
  </si>
  <si>
    <t>Guardias en Instalaciones Deportivas.</t>
  </si>
  <si>
    <t>Reuniòn General Sala Bicntenaruio, Visita Unidad Norte</t>
  </si>
  <si>
    <t>Reuniòn con Regidor Deportes Reunion General y en Gimnasio Mpal.</t>
  </si>
  <si>
    <t>Atenciòn Ciudadana, Visita Gimnasio  Municipal.</t>
  </si>
  <si>
    <t>Trabajos de oficina, elaboraciòn de Requiciciones.</t>
  </si>
  <si>
    <t xml:space="preserve">Cita con Lic. Lorena Maytte y con Regidora Betty Castellanos </t>
  </si>
  <si>
    <t xml:space="preserve">Mantenimiento en Instalaciones Deportivas Unidades y estadio </t>
  </si>
  <si>
    <t>Visita Unidades Deportivas, Reunòn Bèisbol, trab. Ofic.</t>
  </si>
  <si>
    <t xml:space="preserve">Cita con Jesùs Valle (Juventud) pendientes de Oficina.  </t>
  </si>
  <si>
    <t xml:space="preserve">Reuniòn Fernando Ortega (CODE) Y SEDECO. </t>
  </si>
  <si>
    <t>Reuniòn Casa Cultura, mantenimiento canchas deprtes</t>
  </si>
  <si>
    <t>Reuniòn Carrera Cruz Roja, Entrevista, Mant. Cancha Malecon</t>
  </si>
  <si>
    <t>Cita Shakti (Atletismo) mant. Instalaciones D.</t>
  </si>
  <si>
    <t>Final Beisbol en el Sabino, Mant. Instalaciones Deportivas.</t>
  </si>
  <si>
    <t>Participacion en Honores Plaza principal, Reunion Liga Beis. Vet.</t>
  </si>
  <si>
    <t>Visita U/Norte, Cita Adriana Hedez(Gob.Fed.) Reun. General.</t>
  </si>
  <si>
    <t>Reuniòn Profe Temores Atenc. Ciudadana, Visita U/Norte.</t>
  </si>
  <si>
    <t>Cita Paulina Sanchez, visita Unidades Dep. y Gimnasio Mpal.</t>
  </si>
  <si>
    <t>Platica con Edwin (Basquetbol), Sky Fitness, Visita P. Rosario.</t>
  </si>
  <si>
    <t>Visita Lienzo Charro, Mant, Instalaciones Deportivas.</t>
  </si>
  <si>
    <t xml:space="preserve">Mantenimiento Instalaciones Deportivas, </t>
  </si>
  <si>
    <t xml:space="preserve">Elaboracionde de Requisiciones, Oficios de Autorizacion. </t>
  </si>
  <si>
    <t>Logistica Carrera Jalisco Corre, Evento Ocotlan Verde.</t>
  </si>
  <si>
    <t>Elaboraciòn de Oficios a Instituciones Escolares.</t>
  </si>
  <si>
    <t xml:space="preserve">Rueda de Prensa Cita con Sabina Karate Mant. C. Malecon. </t>
  </si>
  <si>
    <t>Cita en Code Jal. Elaboracion de oficios  de Autorizacion</t>
  </si>
  <si>
    <t xml:space="preserve">Lun. no Laborable, por dia 5 Feb. de la Constitucion, Reto Ciclista  </t>
  </si>
  <si>
    <t>Visita comercios sobre ruta carrera Casa Dia, Unidad Deportiva Norte</t>
  </si>
  <si>
    <t>Entrega de Material de limpieza a las unidades deportivas</t>
  </si>
  <si>
    <t>Cita con Instituto de la Mujer,entrga requis, Reunion con Regidor Edwin</t>
  </si>
  <si>
    <t xml:space="preserve">mantenimiento instalaciones deportivas </t>
  </si>
  <si>
    <t>Mantenimiento instalaciones deportivas</t>
  </si>
  <si>
    <t>Reunion Virtual, Radio Formula tema Carrera "Jalisco Corre"</t>
  </si>
  <si>
    <t xml:space="preserve"> </t>
  </si>
  <si>
    <t>Reunion CODE Alcalde, Solicitud de materiales con req, en proveeduri</t>
  </si>
  <si>
    <t>Autorizacion oficio  para diferentes areas deportivas solicitud material</t>
  </si>
  <si>
    <t xml:space="preserve">Reunion Cruz Roja, Desarrollo Rural Casa de la Cultura y Virtual, </t>
  </si>
  <si>
    <t>Cita con Juan Fernandez, Activacion Fisica en C/El Rosario</t>
  </si>
  <si>
    <t>Macro Activacion, Entrega de kits en casa de la cultura, Mat. Inst. Deportiv</t>
  </si>
  <si>
    <t>"JALISCO CORRE" Inicio Plaza Principal, Mant. Areas deportivas</t>
  </si>
  <si>
    <t xml:space="preserve">Pendientes en Oficina, entrega de reqs, se asistio Foro Reg. SEDECO </t>
  </si>
  <si>
    <t>Reunion con Eduin Presidencia, Visita Instalaciones Deportivas y pend</t>
  </si>
  <si>
    <t xml:space="preserve">Capacitacion Prov Auditorio Mpal. Mant. Instalaciones Dep.  </t>
  </si>
  <si>
    <t>Cita con secretaria Particular, Trabajos de oficin</t>
  </si>
  <si>
    <t>Cita con Karina Luna, Inst. Mujer, Mantenimiento Instalaciones Dep.</t>
  </si>
  <si>
    <t>cita con Brandon Kai, Mntenimiento Instalaciones Deportivas</t>
  </si>
  <si>
    <t xml:space="preserve">Mantenimiento Inst. Unidades Norte Sur, Estadio Mpal. </t>
  </si>
  <si>
    <t>Honores dia de la Bandera en plaza principal, tramites de requisiciones.</t>
  </si>
  <si>
    <t xml:space="preserve">Reunion con Reto Casa de la Cultura y con Aceros Ocotlan </t>
  </si>
  <si>
    <t>Elaboraron oficios de Autorizacion para diferentes Instalaciones Dep.</t>
  </si>
  <si>
    <t>Capacitacion Transparencia, Revicion Instal. Deportivas</t>
  </si>
  <si>
    <t>Cita con Karla Gonzalez, Entrega requisiciones, pendientes en ofic</t>
  </si>
  <si>
    <t>Cita con Arturo Franco en Cancha Malecon. Mant. Inst. deportivas</t>
  </si>
  <si>
    <t>FERNANDO NAVARRO AGUAYO</t>
  </si>
  <si>
    <t>ENCARGADO DEL CONSEJO MUNICIPAL DEL DEPORTE</t>
  </si>
  <si>
    <t xml:space="preserve">                                                                                    </t>
  </si>
  <si>
    <t xml:space="preserve">                   DIRECTOR</t>
  </si>
  <si>
    <t>Capacitacion Sipina, Elaboracion de Requisiciones y pendientes en Ofic.</t>
  </si>
  <si>
    <t>Mantenimiento en Areas Deportivas Unidades Norte Sur EST. Mpal.</t>
  </si>
  <si>
    <t>Cita con Adriana Fernandez, continuar con tramites en Ofic.</t>
  </si>
  <si>
    <t>Reunion Carrera Aceros, Tramites Investigaciones de mercado.</t>
  </si>
  <si>
    <t>Reunion Copa Jalisco y con Gacelas Pendientes en ofic</t>
  </si>
  <si>
    <t xml:space="preserve">Reunion con Flavio  Santos y algunas Dependencias en Est. Municipal. </t>
  </si>
  <si>
    <t>Activacion Fisica, Visita Intalaciones Deportivas del Muniicipio.</t>
  </si>
  <si>
    <t xml:space="preserve">Reunion con Flavio y Eloir Andrade en oficina, </t>
  </si>
  <si>
    <t>Cita en Precidencia       Mantenimiento Cancha Malecon y Puro Martinez.</t>
  </si>
  <si>
    <t>Cita con personas con diferentes temas y solicitudes</t>
  </si>
  <si>
    <t xml:space="preserve">Entrevista, Reunion con Gacelas y Gimnasia B-FIT en oficina. </t>
  </si>
  <si>
    <t>Reunion con Directores de diferentes Dependencias, ofi</t>
  </si>
  <si>
    <t>Reunion en ofiicina, Capacitacion, visita unidades Deportivas.</t>
  </si>
  <si>
    <t>DIA FESTIVO              GUARDIAS EN INSTALACIONES DEPORTIVAS</t>
  </si>
  <si>
    <t xml:space="preserve">VIDEO "COPA JALISCO" en Estadio Municipal. </t>
  </si>
  <si>
    <t>Cita en CODE Jal. Entrega de requisiciones a proveeduria</t>
  </si>
  <si>
    <t>Reunioncon Directores en Auditorio Manuel Enriquez, Visorias</t>
  </si>
  <si>
    <t>Reunion de Trabajo, Cita en Presidencia, Entrega Materiale</t>
  </si>
  <si>
    <t xml:space="preserve">Visita a las counidades, Mant. Unidades Norte Sur y Est. Mpal. </t>
  </si>
  <si>
    <t xml:space="preserve">Apoyo Carrera Adolfo Lopez Mateos, </t>
  </si>
  <si>
    <t xml:space="preserve">Congreso Internacional del Deporte,  </t>
  </si>
  <si>
    <t xml:space="preserve">Cita Academias Dep; Reun. Fest del Taco, entrega de materiales Inst. D.  </t>
  </si>
  <si>
    <t>Reunion Con Seg. Publica y Aceros Ocotlan, Trotada Recreativa.</t>
  </si>
  <si>
    <t>Reun. C/Academias de Basquet. Y Voleibol, Revicion Instalaciones dep</t>
  </si>
  <si>
    <t>Reunion Virtual Copa Jalisco, y con Futbol Femenil, entrega requis.</t>
  </si>
  <si>
    <t>Entrega  de kits, para carrera Aceros Ocotlan, Mant. C/Malecon</t>
  </si>
  <si>
    <t>Carrera Aceros Ocotlan, Mant. Inst. Dep. Est. Mpal. Y unidades.</t>
  </si>
  <si>
    <t>Fernando Navarro Aguayo</t>
  </si>
  <si>
    <t xml:space="preserve">CONSEJO MUNICIPAL DEL DEPORTE </t>
  </si>
  <si>
    <r>
      <t>DIRE</t>
    </r>
    <r>
      <rPr>
        <sz val="12"/>
        <color theme="1" tint="0.24994659260841701"/>
        <rFont val="Lucida Sans"/>
        <family val="2"/>
        <scheme val="minor"/>
      </rPr>
      <t xml:space="preserve">CTOR DEL CONSEJO MUNICIPAL DEL DEPORTE </t>
    </r>
  </si>
  <si>
    <t xml:space="preserve">CARRERA ACEROS OCOTLÁN, JALISCO. MTO. INST. DEP. ESTADIO MUNICIPAL Y  UNIDADES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</si>
</sst>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_);_(* \(#,##0\);_(* &quot;-&quot;_);_(@_)"/>
    <numFmt numFmtId="165" formatCode="_(* #,##0.00_);_(* \(#,##0.00\);_(* &quot;-&quot;??_);_(@_)"/>
    <numFmt numFmtId="166" formatCode="d"/>
    <numFmt numFmtId="167" formatCode="_-* #,##0.00\ &quot;€&quot;_-;\-* #,##0.00\ &quot;€&quot;_-;_-* &quot;-&quot;??\ &quot;€&quot;_-;_-@_-"/>
    <numFmt numFmtId="168" formatCode="_-* #,##0\ &quot;€&quot;_-;\-* #,##0\ &quot;€&quot;_-;_-* &quot;-&quot;\ &quot;€&quot;_-;_-@_-"/>
  </numFmts>
  <fonts count="37">
    <font>
      <sz val="11"/>
      <color theme="1" tint="0.24994659260841701"/>
      <name val="Lucida Sans"/>
      <family val="2"/>
      <scheme val="minor"/>
    </font>
    <font>
      <sz val="11"/>
      <color theme="1"/>
      <name val="Lucida Sans"/>
      <family val="2"/>
      <scheme val="minor"/>
    </font>
    <font>
      <sz val="8"/>
      <name val="Arial"/>
      <family val="2"/>
    </font>
    <font>
      <sz val="10"/>
      <name val="Century Gothic"/>
      <family val="2"/>
    </font>
    <font>
      <b/>
      <sz val="11"/>
      <color theme="0"/>
      <name val="Lucida Sans"/>
      <family val="2"/>
      <scheme val="minor"/>
    </font>
    <font>
      <b/>
      <sz val="14"/>
      <color theme="0"/>
      <name val="Lucida Sans"/>
      <family val="2"/>
      <scheme val="minor"/>
    </font>
    <font>
      <sz val="35"/>
      <color theme="4"/>
      <name val="Lucida Sans"/>
      <family val="2"/>
      <scheme val="minor"/>
    </font>
    <font>
      <sz val="11"/>
      <color theme="1" tint="0.34998626667073579"/>
      <name val="Lucida Sans"/>
      <family val="2"/>
      <scheme val="minor"/>
    </font>
    <font>
      <sz val="11"/>
      <color theme="4" tint="-0.24994659260841701"/>
      <name val="Lucida Sans"/>
      <family val="2"/>
      <scheme val="minor"/>
    </font>
    <font>
      <sz val="11"/>
      <color indexed="63"/>
      <name val="Lucida Sans"/>
      <family val="2"/>
      <scheme val="minor"/>
    </font>
    <font>
      <b/>
      <sz val="11"/>
      <color theme="1" tint="0.34998626667073579"/>
      <name val="Lucida Sans"/>
      <family val="2"/>
      <scheme val="minor"/>
    </font>
    <font>
      <sz val="11"/>
      <color theme="1" tint="0.24994659260841701"/>
      <name val="Lucida Sans"/>
      <family val="2"/>
      <scheme val="minor"/>
    </font>
    <font>
      <i/>
      <sz val="11"/>
      <color theme="1" tint="0.34998626667073579"/>
      <name val="Lucida Sans"/>
      <family val="2"/>
      <charset val="238"/>
      <scheme val="minor"/>
    </font>
    <font>
      <sz val="11"/>
      <color theme="1" tint="0.34998626667073579"/>
      <name val="Lucida Sans"/>
      <family val="2"/>
      <charset val="238"/>
      <scheme val="minor"/>
    </font>
    <font>
      <b/>
      <sz val="11"/>
      <color theme="1" tint="0.34998626667073579"/>
      <name val="Lucida Sans"/>
      <family val="2"/>
      <charset val="238"/>
      <scheme val="minor"/>
    </font>
    <font>
      <sz val="35"/>
      <color theme="1"/>
      <name val="Rockwell"/>
      <family val="1"/>
      <scheme val="major"/>
    </font>
    <font>
      <sz val="11"/>
      <color theme="1"/>
      <name val="Rockwell"/>
      <family val="1"/>
      <scheme val="major"/>
    </font>
    <font>
      <b/>
      <sz val="11"/>
      <color theme="1" tint="0.24994659260841701"/>
      <name val="Lucida Sans"/>
      <family val="2"/>
      <charset val="238"/>
      <scheme val="minor"/>
    </font>
    <font>
      <sz val="35"/>
      <color theme="0"/>
      <name val="Rockwell"/>
      <family val="1"/>
      <scheme val="major"/>
    </font>
    <font>
      <sz val="35"/>
      <color theme="0"/>
      <name val="Lucida Sans"/>
      <family val="2"/>
      <scheme val="minor"/>
    </font>
    <font>
      <sz val="11"/>
      <color theme="0"/>
      <name val="Lucida Sans"/>
      <family val="2"/>
      <scheme val="minor"/>
    </font>
    <font>
      <sz val="11"/>
      <color rgb="FF006100"/>
      <name val="Lucida Sans"/>
      <family val="2"/>
      <scheme val="minor"/>
    </font>
    <font>
      <sz val="11"/>
      <color rgb="FF9C0006"/>
      <name val="Lucida Sans"/>
      <family val="2"/>
      <scheme val="minor"/>
    </font>
    <font>
      <sz val="11"/>
      <color rgb="FF9C5700"/>
      <name val="Lucida Sans"/>
      <family val="2"/>
      <scheme val="minor"/>
    </font>
    <font>
      <sz val="11"/>
      <color rgb="FF3F3F76"/>
      <name val="Lucida Sans"/>
      <family val="2"/>
      <scheme val="minor"/>
    </font>
    <font>
      <b/>
      <sz val="11"/>
      <color rgb="FF3F3F3F"/>
      <name val="Lucida Sans"/>
      <family val="2"/>
      <scheme val="minor"/>
    </font>
    <font>
      <b/>
      <sz val="11"/>
      <color rgb="FFFA7D00"/>
      <name val="Lucida Sans"/>
      <family val="2"/>
      <scheme val="minor"/>
    </font>
    <font>
      <sz val="11"/>
      <color rgb="FFFA7D00"/>
      <name val="Lucida Sans"/>
      <family val="2"/>
      <scheme val="minor"/>
    </font>
    <font>
      <sz val="11"/>
      <color rgb="FFFF0000"/>
      <name val="Lucida Sans"/>
      <family val="2"/>
      <scheme val="minor"/>
    </font>
    <font>
      <i/>
      <sz val="11"/>
      <color rgb="FF7F7F7F"/>
      <name val="Lucida Sans"/>
      <family val="2"/>
      <scheme val="minor"/>
    </font>
    <font>
      <b/>
      <sz val="11"/>
      <color theme="1"/>
      <name val="Lucida Sans"/>
      <family val="2"/>
      <scheme val="minor"/>
    </font>
    <font>
      <b/>
      <sz val="11"/>
      <color theme="1" tint="0.24994659260841701"/>
      <name val="Lucida Sans"/>
      <family val="2"/>
      <scheme val="minor"/>
    </font>
    <font>
      <sz val="11"/>
      <color theme="1" tint="0.24994659260841701"/>
      <name val="Calibri"/>
      <family val="2"/>
    </font>
    <font>
      <sz val="22"/>
      <color theme="1"/>
      <name val="Lucida Sans"/>
      <family val="2"/>
      <scheme val="minor"/>
    </font>
    <font>
      <sz val="14"/>
      <color theme="1" tint="0.24994659260841701"/>
      <name val="Lucida Sans"/>
      <family val="2"/>
      <scheme val="minor"/>
    </font>
    <font>
      <sz val="12"/>
      <color theme="1" tint="0.24994659260841701"/>
      <name val="Lucida Sans"/>
      <family val="2"/>
      <scheme val="minor"/>
    </font>
    <font>
      <b/>
      <sz val="9"/>
      <color theme="1" tint="0.34998626667073579"/>
      <name val="Lucida Sans"/>
      <family val="2"/>
      <scheme val="minor"/>
    </font>
  </fonts>
  <fills count="49">
    <fill>
      <patternFill patternType="none"/>
    </fill>
    <fill>
      <patternFill patternType="gray125"/>
    </fill>
    <fill>
      <patternFill patternType="solid">
        <fgColor indexed="9"/>
        <bgColor indexed="64"/>
      </patternFill>
    </fill>
    <fill>
      <patternFill patternType="solid">
        <fgColor theme="4" tint="0.59999389629810485"/>
        <bgColor indexed="65"/>
      </patternFill>
    </fill>
    <fill>
      <patternFill patternType="solid">
        <fgColor theme="4"/>
      </patternFill>
    </fill>
    <fill>
      <patternFill patternType="solid">
        <fgColor theme="8"/>
      </patternFill>
    </fill>
    <fill>
      <patternFill patternType="solid">
        <fgColor theme="2"/>
        <bgColor indexed="64"/>
      </patternFill>
    </fill>
    <fill>
      <patternFill patternType="solid">
        <fgColor theme="0" tint="-4.9989318521683403E-2"/>
        <bgColor indexed="64"/>
      </patternFill>
    </fill>
    <fill>
      <patternFill patternType="solid">
        <fgColor theme="0"/>
        <bgColor indexed="64"/>
      </patternFill>
    </fill>
    <fill>
      <patternFill patternType="solid">
        <fgColor theme="4"/>
        <bgColor indexed="64"/>
      </patternFill>
    </fill>
    <fill>
      <patternFill patternType="solid">
        <fgColor theme="5"/>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7"/>
        <bgColor indexed="64"/>
      </patternFill>
    </fill>
    <fill>
      <patternFill patternType="solid">
        <fgColor theme="8"/>
        <bgColor indexed="64"/>
      </patternFill>
    </fill>
    <fill>
      <patternFill patternType="solid">
        <fgColor theme="8" tint="-0.249977111117893"/>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6"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0.249977111117893"/>
        <bgColor indexed="64"/>
      </patternFill>
    </fill>
  </fills>
  <borders count="17">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ck">
        <color theme="1" tint="0.499984740745262"/>
      </left>
      <right style="thick">
        <color theme="1" tint="0.499984740745262"/>
      </right>
      <top style="thick">
        <color theme="1" tint="0.499984740745262"/>
      </top>
      <bottom style="thick">
        <color theme="1" tint="0.499984740745262"/>
      </bottom>
      <diagonal/>
    </border>
    <border>
      <left/>
      <right/>
      <top/>
      <bottom style="medium">
        <color theme="4" tint="-0.24994659260841701"/>
      </bottom>
      <diagonal/>
    </border>
    <border>
      <left/>
      <right/>
      <top/>
      <bottom style="thin">
        <color theme="1"/>
      </bottom>
      <diagonal/>
    </border>
    <border>
      <left style="thin">
        <color theme="2" tint="-9.9978637043366805E-2"/>
      </left>
      <right/>
      <top style="thin">
        <color theme="2" tint="-9.9978637043366805E-2"/>
      </top>
      <bottom/>
      <diagonal/>
    </border>
    <border>
      <left/>
      <right/>
      <top style="thin">
        <color theme="2" tint="-9.9978637043366805E-2"/>
      </top>
      <bottom/>
      <diagonal/>
    </border>
    <border>
      <left/>
      <right style="thin">
        <color theme="2" tint="-9.9978637043366805E-2"/>
      </right>
      <top style="thin">
        <color theme="2" tint="-9.9978637043366805E-2"/>
      </top>
      <bottom/>
      <diagonal/>
    </border>
    <border>
      <left style="thin">
        <color theme="2" tint="-9.9978637043366805E-2"/>
      </left>
      <right/>
      <top/>
      <bottom style="thin">
        <color theme="2" tint="-9.9978637043366805E-2"/>
      </bottom>
      <diagonal/>
    </border>
    <border>
      <left/>
      <right/>
      <top/>
      <bottom style="thin">
        <color theme="2" tint="-9.9978637043366805E-2"/>
      </bottom>
      <diagonal/>
    </border>
    <border>
      <left/>
      <right style="thin">
        <color theme="2" tint="-9.9978637043366805E-2"/>
      </right>
      <top/>
      <bottom style="thin">
        <color theme="2" tint="-9.9978637043366805E-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2">
    <xf numFmtId="0" fontId="0" fillId="0" borderId="0">
      <alignment vertical="top"/>
    </xf>
    <xf numFmtId="0" fontId="9" fillId="3" borderId="0" applyNumberFormat="0" applyBorder="0" applyAlignment="0" applyProtection="0"/>
    <xf numFmtId="0" fontId="8" fillId="0" borderId="3" applyNumberFormat="0" applyFill="0" applyProtection="0">
      <alignment horizontal="left" vertical="center" indent="1"/>
    </xf>
    <xf numFmtId="0" fontId="4" fillId="4" borderId="1" applyNumberFormat="0" applyAlignment="0" applyProtection="0"/>
    <xf numFmtId="0" fontId="5" fillId="5" borderId="2" applyNumberFormat="0" applyProtection="0">
      <alignment vertical="center"/>
    </xf>
    <xf numFmtId="0" fontId="6" fillId="0" borderId="0" applyFill="0" applyBorder="0" applyProtection="0">
      <alignment vertical="center"/>
    </xf>
    <xf numFmtId="165" fontId="7" fillId="0" borderId="0" applyFont="0" applyFill="0" applyBorder="0" applyAlignment="0" applyProtection="0"/>
    <xf numFmtId="164" fontId="7" fillId="0" borderId="0" applyFont="0" applyFill="0" applyBorder="0" applyAlignment="0" applyProtection="0"/>
    <xf numFmtId="167" fontId="7" fillId="0" borderId="0" applyFont="0" applyFill="0" applyBorder="0" applyAlignment="0" applyProtection="0"/>
    <xf numFmtId="168" fontId="7" fillId="0" borderId="0" applyFont="0" applyFill="0" applyBorder="0" applyAlignment="0" applyProtection="0"/>
    <xf numFmtId="9" fontId="7" fillId="0" borderId="0" applyFont="0" applyFill="0" applyBorder="0" applyAlignment="0" applyProtection="0"/>
    <xf numFmtId="0" fontId="10" fillId="6" borderId="0" applyBorder="0" applyProtection="0">
      <alignment horizontal="left" vertical="top" wrapText="1" indent="1"/>
    </xf>
    <xf numFmtId="0" fontId="8" fillId="0" borderId="0" applyFill="0" applyProtection="0"/>
    <xf numFmtId="0" fontId="11" fillId="0" borderId="0" applyFill="0" applyProtection="0"/>
    <xf numFmtId="0" fontId="15" fillId="2" borderId="0">
      <alignment vertical="center"/>
    </xf>
    <xf numFmtId="0" fontId="16" fillId="0" borderId="4">
      <alignment horizontal="left" vertical="center" indent="1"/>
    </xf>
    <xf numFmtId="166" fontId="10" fillId="7" borderId="0">
      <alignment horizontal="left" wrapText="1" indent="1"/>
    </xf>
    <xf numFmtId="166" fontId="14" fillId="0" borderId="0">
      <alignment horizontal="left" indent="1"/>
    </xf>
    <xf numFmtId="0" fontId="13" fillId="0" borderId="0" applyAlignment="0">
      <alignment horizontal="left"/>
    </xf>
    <xf numFmtId="0" fontId="21" fillId="20" borderId="0" applyNumberFormat="0" applyBorder="0" applyAlignment="0" applyProtection="0"/>
    <xf numFmtId="0" fontId="22" fillId="21" borderId="0" applyNumberFormat="0" applyBorder="0" applyAlignment="0" applyProtection="0"/>
    <xf numFmtId="0" fontId="23" fillId="22" borderId="0" applyNumberFormat="0" applyBorder="0" applyAlignment="0" applyProtection="0"/>
    <xf numFmtId="0" fontId="24" fillId="23" borderId="11" applyNumberFormat="0" applyAlignment="0" applyProtection="0"/>
    <xf numFmtId="0" fontId="25" fillId="24" borderId="12" applyNumberFormat="0" applyAlignment="0" applyProtection="0"/>
    <xf numFmtId="0" fontId="26" fillId="24" borderId="11" applyNumberFormat="0" applyAlignment="0" applyProtection="0"/>
    <xf numFmtId="0" fontId="27" fillId="0" borderId="13" applyNumberFormat="0" applyFill="0" applyAlignment="0" applyProtection="0"/>
    <xf numFmtId="0" fontId="4" fillId="25" borderId="14" applyNumberFormat="0" applyAlignment="0" applyProtection="0"/>
    <xf numFmtId="0" fontId="28" fillId="0" borderId="0" applyNumberFormat="0" applyFill="0" applyBorder="0" applyAlignment="0" applyProtection="0"/>
    <xf numFmtId="0" fontId="11" fillId="26" borderId="15" applyNumberFormat="0" applyFont="0" applyAlignment="0" applyProtection="0"/>
    <xf numFmtId="0" fontId="29" fillId="0" borderId="0" applyNumberFormat="0" applyFill="0" applyBorder="0" applyAlignment="0" applyProtection="0"/>
    <xf numFmtId="0" fontId="30" fillId="0" borderId="16" applyNumberFormat="0" applyFill="0" applyAlignment="0" applyProtection="0"/>
    <xf numFmtId="0" fontId="1" fillId="27" borderId="0" applyNumberFormat="0" applyBorder="0" applyAlignment="0" applyProtection="0"/>
    <xf numFmtId="0" fontId="1" fillId="28" borderId="0" applyNumberFormat="0" applyBorder="0" applyAlignment="0" applyProtection="0"/>
    <xf numFmtId="0" fontId="2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0"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0"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20"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cellStyleXfs>
  <cellXfs count="77">
    <xf numFmtId="0" fontId="0" fillId="0" borderId="0" xfId="0">
      <alignment vertical="top"/>
    </xf>
    <xf numFmtId="0" fontId="0" fillId="2" borderId="0" xfId="0" applyFill="1">
      <alignment vertical="top"/>
    </xf>
    <xf numFmtId="0" fontId="3" fillId="0" borderId="0" xfId="0" applyFont="1">
      <alignment vertical="top"/>
    </xf>
    <xf numFmtId="0" fontId="0" fillId="0" borderId="0" xfId="0" applyAlignment="1">
      <alignment horizontal="left" indent="1"/>
    </xf>
    <xf numFmtId="0" fontId="0" fillId="2" borderId="0" xfId="0" applyFill="1" applyAlignment="1">
      <alignment horizontal="right"/>
    </xf>
    <xf numFmtId="0" fontId="16" fillId="0" borderId="4" xfId="15">
      <alignment horizontal="left" vertical="center" indent="1"/>
    </xf>
    <xf numFmtId="0" fontId="17" fillId="0" borderId="0" xfId="13" applyFont="1" applyAlignment="1">
      <alignment horizontal="right"/>
    </xf>
    <xf numFmtId="0" fontId="10" fillId="8" borderId="8" xfId="11" applyFill="1" applyBorder="1" applyAlignment="1">
      <alignment vertical="top" wrapText="1"/>
    </xf>
    <xf numFmtId="0" fontId="13" fillId="0" borderId="0" xfId="18" applyAlignment="1">
      <alignment horizontal="left"/>
    </xf>
    <xf numFmtId="0" fontId="17" fillId="0" borderId="0" xfId="13" applyFont="1" applyAlignment="1">
      <alignment horizontal="right" vertical="top"/>
    </xf>
    <xf numFmtId="0" fontId="13" fillId="0" borderId="0" xfId="18" applyAlignment="1">
      <alignment horizontal="left" vertical="top"/>
    </xf>
    <xf numFmtId="0" fontId="6" fillId="9" borderId="0" xfId="5" applyFill="1" applyBorder="1" applyAlignment="1">
      <alignment horizontal="left" vertical="center"/>
    </xf>
    <xf numFmtId="0" fontId="8" fillId="9" borderId="0" xfId="2" applyFill="1" applyBorder="1" applyAlignment="1">
      <alignment vertical="center"/>
    </xf>
    <xf numFmtId="0" fontId="15" fillId="11" borderId="0" xfId="14" applyFill="1">
      <alignment vertical="center"/>
    </xf>
    <xf numFmtId="0" fontId="6" fillId="11" borderId="0" xfId="5" applyFill="1" applyBorder="1" applyAlignment="1">
      <alignment horizontal="left" vertical="center"/>
    </xf>
    <xf numFmtId="0" fontId="8" fillId="11" borderId="0" xfId="2" applyFill="1" applyBorder="1" applyAlignment="1">
      <alignment vertical="center"/>
    </xf>
    <xf numFmtId="0" fontId="6" fillId="11" borderId="0" xfId="5" applyFill="1" applyBorder="1" applyAlignment="1">
      <alignment horizontal="right" vertical="center"/>
    </xf>
    <xf numFmtId="0" fontId="15" fillId="12" borderId="0" xfId="14" applyFill="1">
      <alignment vertical="center"/>
    </xf>
    <xf numFmtId="0" fontId="6" fillId="12" borderId="0" xfId="5" applyFill="1" applyBorder="1" applyAlignment="1">
      <alignment horizontal="left" vertical="center"/>
    </xf>
    <xf numFmtId="0" fontId="8" fillId="12" borderId="0" xfId="2" applyFill="1" applyBorder="1" applyAlignment="1">
      <alignment vertical="center"/>
    </xf>
    <xf numFmtId="0" fontId="6" fillId="12" borderId="0" xfId="5" applyFill="1" applyBorder="1" applyAlignment="1">
      <alignment horizontal="right" vertical="center"/>
    </xf>
    <xf numFmtId="0" fontId="15" fillId="9" borderId="0" xfId="14" applyFill="1">
      <alignment vertical="center"/>
    </xf>
    <xf numFmtId="0" fontId="6" fillId="9" borderId="0" xfId="5" applyFill="1" applyBorder="1" applyAlignment="1">
      <alignment horizontal="right" vertical="center"/>
    </xf>
    <xf numFmtId="0" fontId="15" fillId="13" borderId="0" xfId="14" applyFill="1">
      <alignment vertical="center"/>
    </xf>
    <xf numFmtId="0" fontId="6" fillId="13" borderId="0" xfId="5" applyFill="1" applyBorder="1" applyAlignment="1">
      <alignment horizontal="left" vertical="center"/>
    </xf>
    <xf numFmtId="0" fontId="8" fillId="13" borderId="0" xfId="2" applyFill="1" applyBorder="1" applyAlignment="1">
      <alignment vertical="center"/>
    </xf>
    <xf numFmtId="0" fontId="6" fillId="13" borderId="0" xfId="5" applyFill="1" applyBorder="1" applyAlignment="1">
      <alignment horizontal="right" vertical="center"/>
    </xf>
    <xf numFmtId="0" fontId="18" fillId="10" borderId="0" xfId="14" applyFont="1" applyFill="1">
      <alignment vertical="center"/>
    </xf>
    <xf numFmtId="0" fontId="19" fillId="10" borderId="0" xfId="5" applyFont="1" applyFill="1" applyBorder="1" applyAlignment="1">
      <alignment horizontal="left" vertical="center"/>
    </xf>
    <xf numFmtId="0" fontId="20" fillId="10" borderId="0" xfId="2" applyFont="1" applyFill="1" applyBorder="1" applyAlignment="1">
      <alignment vertical="center"/>
    </xf>
    <xf numFmtId="0" fontId="19" fillId="10" borderId="0" xfId="5" applyFont="1" applyFill="1" applyBorder="1" applyAlignment="1">
      <alignment horizontal="right" vertical="center"/>
    </xf>
    <xf numFmtId="0" fontId="15" fillId="14" borderId="0" xfId="14" applyFill="1">
      <alignment vertical="center"/>
    </xf>
    <xf numFmtId="0" fontId="6" fillId="14" borderId="0" xfId="5" applyFill="1" applyBorder="1" applyAlignment="1">
      <alignment horizontal="left" vertical="center"/>
    </xf>
    <xf numFmtId="0" fontId="8" fillId="14" borderId="0" xfId="2" applyFill="1" applyBorder="1" applyAlignment="1">
      <alignment vertical="center"/>
    </xf>
    <xf numFmtId="0" fontId="6" fillId="14" borderId="0" xfId="5" applyFill="1" applyBorder="1" applyAlignment="1">
      <alignment horizontal="right" vertical="center"/>
    </xf>
    <xf numFmtId="0" fontId="15" fillId="15" borderId="0" xfId="14" applyFill="1">
      <alignment vertical="center"/>
    </xf>
    <xf numFmtId="0" fontId="6" fillId="15" borderId="0" xfId="5" applyFill="1" applyBorder="1" applyAlignment="1">
      <alignment horizontal="left" vertical="center"/>
    </xf>
    <xf numFmtId="0" fontId="8" fillId="15" borderId="0" xfId="2" applyFill="1" applyBorder="1" applyAlignment="1">
      <alignment vertical="center"/>
    </xf>
    <xf numFmtId="0" fontId="6" fillId="15" borderId="0" xfId="5" applyFill="1" applyBorder="1" applyAlignment="1">
      <alignment horizontal="right" vertical="center"/>
    </xf>
    <xf numFmtId="0" fontId="15" fillId="16" borderId="0" xfId="14" applyFill="1">
      <alignment vertical="center"/>
    </xf>
    <xf numFmtId="0" fontId="6" fillId="16" borderId="0" xfId="5" applyFill="1" applyBorder="1" applyAlignment="1">
      <alignment horizontal="left" vertical="center"/>
    </xf>
    <xf numFmtId="0" fontId="8" fillId="16" borderId="0" xfId="2" applyFill="1" applyBorder="1" applyAlignment="1">
      <alignment vertical="center"/>
    </xf>
    <xf numFmtId="0" fontId="6" fillId="16" borderId="0" xfId="5" applyFill="1" applyBorder="1" applyAlignment="1">
      <alignment horizontal="right" vertical="center"/>
    </xf>
    <xf numFmtId="0" fontId="6" fillId="17" borderId="0" xfId="5" applyFill="1" applyBorder="1" applyAlignment="1">
      <alignment horizontal="left" vertical="center"/>
    </xf>
    <xf numFmtId="0" fontId="8" fillId="17" borderId="0" xfId="2" applyFill="1" applyBorder="1" applyAlignment="1">
      <alignment vertical="center"/>
    </xf>
    <xf numFmtId="0" fontId="6" fillId="17" borderId="0" xfId="5" applyFill="1" applyBorder="1" applyAlignment="1">
      <alignment horizontal="right" vertical="center"/>
    </xf>
    <xf numFmtId="0" fontId="6" fillId="18" borderId="0" xfId="5" applyFill="1" applyBorder="1" applyAlignment="1">
      <alignment horizontal="left" vertical="center"/>
    </xf>
    <xf numFmtId="0" fontId="8" fillId="18" borderId="0" xfId="2" applyFill="1" applyBorder="1" applyAlignment="1">
      <alignment vertical="center"/>
    </xf>
    <xf numFmtId="0" fontId="6" fillId="18" borderId="0" xfId="5" applyFill="1" applyBorder="1" applyAlignment="1">
      <alignment horizontal="right" vertical="center"/>
    </xf>
    <xf numFmtId="0" fontId="18" fillId="17" borderId="0" xfId="14" applyFont="1" applyFill="1">
      <alignment vertical="center"/>
    </xf>
    <xf numFmtId="0" fontId="15" fillId="19" borderId="0" xfId="14" applyFill="1">
      <alignment vertical="center"/>
    </xf>
    <xf numFmtId="0" fontId="6" fillId="19" borderId="0" xfId="5" applyFill="1" applyBorder="1" applyAlignment="1">
      <alignment horizontal="left" vertical="center"/>
    </xf>
    <xf numFmtId="0" fontId="8" fillId="19" borderId="0" xfId="2" applyFill="1" applyBorder="1" applyAlignment="1">
      <alignment vertical="center"/>
    </xf>
    <xf numFmtId="0" fontId="6" fillId="19" borderId="0" xfId="5" applyFill="1" applyBorder="1" applyAlignment="1">
      <alignment horizontal="right" vertical="center"/>
    </xf>
    <xf numFmtId="0" fontId="18" fillId="18" borderId="0" xfId="14" applyFont="1" applyFill="1">
      <alignment vertical="center"/>
    </xf>
    <xf numFmtId="166" fontId="14" fillId="0" borderId="0" xfId="17">
      <alignment horizontal="left" indent="1"/>
    </xf>
    <xf numFmtId="166" fontId="14" fillId="7" borderId="0" xfId="16" applyFont="1">
      <alignment horizontal="left" wrapText="1" indent="1"/>
    </xf>
    <xf numFmtId="166" fontId="10" fillId="7" borderId="0" xfId="16">
      <alignment horizontal="left" wrapText="1" indent="1"/>
    </xf>
    <xf numFmtId="166" fontId="0" fillId="0" borderId="0" xfId="0" applyNumberFormat="1">
      <alignment vertical="top"/>
    </xf>
    <xf numFmtId="166" fontId="12" fillId="8" borderId="5" xfId="0" applyNumberFormat="1" applyFont="1" applyFill="1" applyBorder="1" applyAlignment="1">
      <alignment horizontal="left" indent="1"/>
    </xf>
    <xf numFmtId="0" fontId="31" fillId="0" borderId="0" xfId="0" applyFont="1">
      <alignment vertical="top"/>
    </xf>
    <xf numFmtId="0" fontId="8" fillId="48" borderId="0" xfId="2" applyFill="1" applyBorder="1" applyAlignment="1">
      <alignment vertical="center"/>
    </xf>
    <xf numFmtId="0" fontId="15" fillId="48" borderId="0" xfId="5" applyFont="1" applyFill="1" applyBorder="1" applyAlignment="1">
      <alignment horizontal="left" vertical="center"/>
    </xf>
    <xf numFmtId="0" fontId="6" fillId="48" borderId="0" xfId="5" applyFill="1" applyBorder="1" applyAlignment="1">
      <alignment horizontal="left" vertical="center"/>
    </xf>
    <xf numFmtId="0" fontId="15" fillId="48" borderId="0" xfId="14" applyFill="1">
      <alignment vertical="center"/>
    </xf>
    <xf numFmtId="0" fontId="6" fillId="48" borderId="0" xfId="5" applyFill="1" applyAlignment="1">
      <alignment horizontal="left" vertical="center"/>
    </xf>
    <xf numFmtId="166" fontId="10" fillId="7" borderId="0" xfId="16" applyAlignment="1">
      <alignment horizontal="center" wrapText="1"/>
    </xf>
    <xf numFmtId="0" fontId="32" fillId="0" borderId="0" xfId="0" applyFont="1" applyAlignment="1">
      <alignment horizontal="center" vertical="center"/>
    </xf>
    <xf numFmtId="0" fontId="33" fillId="13" borderId="0" xfId="5" applyFont="1" applyFill="1" applyBorder="1" applyAlignment="1">
      <alignment horizontal="left" vertical="center"/>
    </xf>
    <xf numFmtId="0" fontId="34" fillId="0" borderId="0" xfId="0" applyFont="1" applyAlignment="1">
      <alignment vertical="top"/>
    </xf>
    <xf numFmtId="0" fontId="0" fillId="0" borderId="0" xfId="0" applyAlignment="1">
      <alignment vertical="top"/>
    </xf>
    <xf numFmtId="166" fontId="36" fillId="0" borderId="0" xfId="17" applyFont="1" applyAlignment="1">
      <alignment horizontal="left" wrapText="1" indent="1"/>
    </xf>
    <xf numFmtId="0" fontId="16" fillId="0" borderId="4" xfId="15" applyAlignment="1">
      <alignment horizontal="center" vertical="center"/>
    </xf>
    <xf numFmtId="0" fontId="0" fillId="8" borderId="6" xfId="0" applyFill="1" applyBorder="1">
      <alignment vertical="top"/>
    </xf>
    <xf numFmtId="0" fontId="0" fillId="8" borderId="7" xfId="0" applyFill="1" applyBorder="1">
      <alignment vertical="top"/>
    </xf>
    <xf numFmtId="0" fontId="0" fillId="8" borderId="9" xfId="0" applyFill="1" applyBorder="1">
      <alignment vertical="top"/>
    </xf>
    <xf numFmtId="0" fontId="0" fillId="8" borderId="10" xfId="0" applyFill="1" applyBorder="1">
      <alignment vertical="top"/>
    </xf>
  </cellXfs>
  <cellStyles count="52">
    <cellStyle name="20% - Énfasis1" xfId="31" builtinId="30" customBuiltin="1"/>
    <cellStyle name="20% - Énfasis2" xfId="34" builtinId="34" customBuiltin="1"/>
    <cellStyle name="20% - Énfasis3" xfId="38" builtinId="38" customBuiltin="1"/>
    <cellStyle name="20% - Énfasis4" xfId="42" builtinId="42" customBuiltin="1"/>
    <cellStyle name="20% - Énfasis5" xfId="45" builtinId="46" customBuiltin="1"/>
    <cellStyle name="20% - Énfasis6" xfId="49" builtinId="50" customBuiltin="1"/>
    <cellStyle name="40% - Énfasis1" xfId="1" builtinId="31" customBuiltin="1"/>
    <cellStyle name="40% - Énfasis2" xfId="35" builtinId="35" customBuiltin="1"/>
    <cellStyle name="40% - Énfasis3" xfId="39" builtinId="39" customBuiltin="1"/>
    <cellStyle name="40% - Énfasis4" xfId="43" builtinId="43" customBuiltin="1"/>
    <cellStyle name="40% - Énfasis5" xfId="46" builtinId="47" customBuiltin="1"/>
    <cellStyle name="40% - Énfasis6" xfId="50" builtinId="51" customBuiltin="1"/>
    <cellStyle name="60% - Énfasis1" xfId="32" builtinId="32" customBuiltin="1"/>
    <cellStyle name="60% - Énfasis2" xfId="36" builtinId="36" customBuiltin="1"/>
    <cellStyle name="60% - Énfasis3" xfId="40" builtinId="40" customBuiltin="1"/>
    <cellStyle name="60% - Énfasis4" xfId="44" builtinId="44" customBuiltin="1"/>
    <cellStyle name="60% - Énfasis5" xfId="47" builtinId="48" customBuiltin="1"/>
    <cellStyle name="60% - Énfasis6" xfId="51" builtinId="52" customBuiltin="1"/>
    <cellStyle name="Bueno" xfId="19" builtinId="26" customBuiltin="1"/>
    <cellStyle name="Cálculo" xfId="24" builtinId="22" customBuiltin="1"/>
    <cellStyle name="Celda de comprobación" xfId="26" builtinId="23" customBuiltin="1"/>
    <cellStyle name="Celda vinculada" xfId="25" builtinId="24" customBuiltin="1"/>
    <cellStyle name="Con bandas" xfId="16"/>
    <cellStyle name="Día" xfId="17"/>
    <cellStyle name="Día: nombre" xfId="15"/>
    <cellStyle name="Encabezado 1" xfId="2" builtinId="16" customBuiltin="1"/>
    <cellStyle name="Encabezado 4" xfId="11" builtinId="19" customBuiltin="1"/>
    <cellStyle name="Énfasis1" xfId="3" builtinId="29" customBuiltin="1"/>
    <cellStyle name="Énfasis2" xfId="33" builtinId="33" customBuiltin="1"/>
    <cellStyle name="Énfasis3" xfId="37" builtinId="37" customBuiltin="1"/>
    <cellStyle name="Énfasis4" xfId="41" builtinId="41" customBuiltin="1"/>
    <cellStyle name="Énfasis5" xfId="4" builtinId="45" customBuiltin="1"/>
    <cellStyle name="Énfasis6" xfId="48" builtinId="49" customBuiltin="1"/>
    <cellStyle name="Entrada" xfId="22" builtinId="20" customBuiltin="1"/>
    <cellStyle name="Entrada de configuración" xfId="18"/>
    <cellStyle name="Incorrecto" xfId="20" builtinId="27" customBuiltin="1"/>
    <cellStyle name="Mes" xfId="14"/>
    <cellStyle name="Millares" xfId="6" builtinId="3" customBuiltin="1"/>
    <cellStyle name="Millares [0]" xfId="7" builtinId="6" customBuiltin="1"/>
    <cellStyle name="Moneda" xfId="8" builtinId="4" customBuiltin="1"/>
    <cellStyle name="Moneda [0]" xfId="9" builtinId="7" customBuiltin="1"/>
    <cellStyle name="Neutral" xfId="21" builtinId="28" customBuiltin="1"/>
    <cellStyle name="Normal" xfId="0" builtinId="0" customBuiltin="1"/>
    <cellStyle name="Notas" xfId="28" builtinId="10" customBuiltin="1"/>
    <cellStyle name="Porcentaje" xfId="10" builtinId="5" customBuiltin="1"/>
    <cellStyle name="Salida" xfId="23" builtinId="21" customBuiltin="1"/>
    <cellStyle name="Texto de advertencia" xfId="27" builtinId="11" customBuiltin="1"/>
    <cellStyle name="Texto explicativo" xfId="29" builtinId="53" customBuiltin="1"/>
    <cellStyle name="Título" xfId="5" builtinId="15" customBuiltin="1"/>
    <cellStyle name="Título 2" xfId="12" builtinId="17" customBuiltin="1"/>
    <cellStyle name="Título 3" xfId="13" builtinId="18" customBuiltin="1"/>
    <cellStyle name="Total" xfId="30" builtinId="25" customBuiltin="1"/>
  </cellStyles>
  <dxfs count="34">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F1F2F5"/>
      <rgbColor rgb="00008080"/>
      <rgbColor rgb="00E4EAF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314265"/>
      <rgbColor rgb="00CCFFCC"/>
      <rgbColor rgb="00FFEECD"/>
      <rgbColor rgb="00D0D8E2"/>
      <rgbColor rgb="00FF99CC"/>
      <rgbColor rgb="00CC99FF"/>
      <rgbColor rgb="00FFCC99"/>
      <rgbColor rgb="003366FF"/>
      <rgbColor rgb="0033CCCC"/>
      <rgbColor rgb="0099CC00"/>
      <rgbColor rgb="00FFCC00"/>
      <rgbColor rgb="00FF9900"/>
      <rgbColor rgb="00FF6600"/>
      <rgbColor rgb="00717789"/>
      <rgbColor rgb="00969696"/>
      <rgbColor rgb="00003366"/>
      <rgbColor rgb="00339966"/>
      <rgbColor rgb="00003300"/>
      <rgbColor rgb="00333300"/>
      <rgbColor rgb="00993300"/>
      <rgbColor rgb="00993366"/>
      <rgbColor rgb="00333399"/>
      <rgbColor rgb="004B4B4B"/>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857250</xdr:colOff>
      <xdr:row>14</xdr:row>
      <xdr:rowOff>9525</xdr:rowOff>
    </xdr:from>
    <xdr:to>
      <xdr:col>4</xdr:col>
      <xdr:colOff>695325</xdr:colOff>
      <xdr:row>14</xdr:row>
      <xdr:rowOff>28575</xdr:rowOff>
    </xdr:to>
    <xdr:cxnSp macro="">
      <xdr:nvCxnSpPr>
        <xdr:cNvPr id="3" name="Conector recto 2">
          <a:extLst>
            <a:ext uri="{FF2B5EF4-FFF2-40B4-BE49-F238E27FC236}">
              <a16:creationId xmlns:a16="http://schemas.microsoft.com/office/drawing/2014/main" id="{1AA8938D-7B1B-478F-F0F3-2017F0C2C62C}"/>
            </a:ext>
          </a:extLst>
        </xdr:cNvPr>
        <xdr:cNvCxnSpPr/>
      </xdr:nvCxnSpPr>
      <xdr:spPr>
        <a:xfrm>
          <a:off x="3571240" y="6257925"/>
          <a:ext cx="2886075" cy="190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Personal">
  <a:themeElements>
    <a:clrScheme name="Rainbow">
      <a:dk1>
        <a:srgbClr val="000000"/>
      </a:dk1>
      <a:lt1>
        <a:srgbClr val="FFFFFF"/>
      </a:lt1>
      <a:dk2>
        <a:srgbClr val="7E8083"/>
      </a:dk2>
      <a:lt2>
        <a:srgbClr val="E4E5E6"/>
      </a:lt2>
      <a:accent1>
        <a:srgbClr val="7AC143"/>
      </a:accent1>
      <a:accent2>
        <a:srgbClr val="00853E"/>
      </a:accent2>
      <a:accent3>
        <a:srgbClr val="00ADEE"/>
      </a:accent3>
      <a:accent4>
        <a:srgbClr val="FFC000"/>
      </a:accent4>
      <a:accent5>
        <a:srgbClr val="F47920"/>
      </a:accent5>
      <a:accent6>
        <a:srgbClr val="E51937"/>
      </a:accent6>
      <a:hlink>
        <a:srgbClr val="F47920"/>
      </a:hlink>
      <a:folHlink>
        <a:srgbClr val="954F72"/>
      </a:folHlink>
    </a:clrScheme>
    <a:fontScheme name="Custom 2">
      <a:majorFont>
        <a:latin typeface="Rockwell"/>
        <a:ea typeface=""/>
        <a:cs typeface=""/>
      </a:majorFont>
      <a:minorFont>
        <a:latin typeface="Lucida San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pageSetUpPr autoPageBreaks="0" fitToPage="1"/>
  </sheetPr>
  <dimension ref="A1:K16"/>
  <sheetViews>
    <sheetView showGridLines="0" topLeftCell="A3" zoomScale="70" zoomScaleNormal="70" workbookViewId="0">
      <selection activeCell="B18" sqref="B18"/>
    </sheetView>
  </sheetViews>
  <sheetFormatPr baseColWidth="10" defaultColWidth="8.88671875" defaultRowHeight="14.25"/>
  <cols>
    <col min="1" max="1" width="2.77734375" customWidth="1"/>
    <col min="2" max="2" width="18.44140625" customWidth="1"/>
    <col min="3" max="8" width="17.77734375" customWidth="1"/>
    <col min="9" max="9" width="2.77734375" customWidth="1"/>
    <col min="10" max="10" width="17.5546875" bestFit="1" customWidth="1"/>
    <col min="11" max="11" width="13.77734375" customWidth="1"/>
  </cols>
  <sheetData>
    <row r="1" spans="1:11" s="1" customFormat="1" ht="60" customHeight="1">
      <c r="A1"/>
      <c r="B1" s="64" t="str">
        <f>"Enero "&amp;AñoCalendario</f>
        <v>Enero 2025</v>
      </c>
      <c r="C1" s="63"/>
      <c r="D1" s="62" t="s">
        <v>8</v>
      </c>
      <c r="E1" s="61"/>
      <c r="F1" s="61"/>
      <c r="G1" s="61"/>
      <c r="H1" s="65"/>
    </row>
    <row r="2" spans="1:11" s="2" customFormat="1" ht="21.75" customHeight="1">
      <c r="A2"/>
      <c r="B2" s="5" t="str">
        <f>InicioDeSemana</f>
        <v>LUNES</v>
      </c>
      <c r="C2" s="5" t="str">
        <f t="shared" ref="C2:H2" si="0">UPPER(TEXT(C3,"dddd"))</f>
        <v>MARTES</v>
      </c>
      <c r="D2" s="5" t="str">
        <f>UPPER(TEXT(D3,"dddd"))</f>
        <v>MIÉRCOLES</v>
      </c>
      <c r="E2" s="5" t="str">
        <f t="shared" si="0"/>
        <v>JUEVES</v>
      </c>
      <c r="F2" s="5" t="str">
        <f t="shared" si="0"/>
        <v>VIERNES</v>
      </c>
      <c r="G2" s="5" t="str">
        <f t="shared" si="0"/>
        <v>SÁBADO</v>
      </c>
      <c r="H2" s="5" t="str">
        <f t="shared" si="0"/>
        <v>DOMINGO</v>
      </c>
      <c r="J2" s="72" t="s">
        <v>1</v>
      </c>
      <c r="K2" s="72"/>
    </row>
    <row r="3" spans="1:11" s="3" customFormat="1" ht="19.5" customHeight="1">
      <c r="A3"/>
      <c r="B3" s="55">
        <f t="array" ref="B3:H3">DíasYSemanas+DATE(AñoCalendario,1,1)-WEEKDAY(DATE(AñoCalendario,1,1),(InicioDeSemana="LUNES")+1)+1</f>
        <v>45656</v>
      </c>
      <c r="C3" s="55">
        <v>45657</v>
      </c>
      <c r="D3" s="55">
        <v>45658</v>
      </c>
      <c r="E3" s="55">
        <v>45659</v>
      </c>
      <c r="F3" s="55">
        <v>45660</v>
      </c>
      <c r="G3" s="55">
        <v>45661</v>
      </c>
      <c r="H3" s="55">
        <v>45662</v>
      </c>
      <c r="J3" s="6" t="s">
        <v>2</v>
      </c>
      <c r="K3" s="8">
        <v>2025</v>
      </c>
    </row>
    <row r="4" spans="1:11" ht="57.95" customHeight="1">
      <c r="B4" s="55"/>
      <c r="C4" s="55"/>
      <c r="D4" s="66" t="s">
        <v>9</v>
      </c>
      <c r="E4" s="56" t="s">
        <v>10</v>
      </c>
      <c r="F4" s="56" t="s">
        <v>11</v>
      </c>
      <c r="G4" s="56" t="s">
        <v>12</v>
      </c>
      <c r="H4" s="56" t="s">
        <v>13</v>
      </c>
      <c r="J4" s="9" t="s">
        <v>3</v>
      </c>
      <c r="K4" s="10" t="s">
        <v>4</v>
      </c>
    </row>
    <row r="5" spans="1:11" s="3" customFormat="1" ht="19.5" customHeight="1">
      <c r="A5"/>
      <c r="B5" s="56">
        <f t="array" ref="B5:H5">DíasYSemanas+DATE(AñoCalendario,1,1)-WEEKDAY(DATE(AñoCalendario,1,1),(InicioDeSemana="LUNES")+1)+8</f>
        <v>45663</v>
      </c>
      <c r="C5" s="56">
        <v>45664</v>
      </c>
      <c r="D5" s="56">
        <v>45665</v>
      </c>
      <c r="E5" s="56">
        <v>45666</v>
      </c>
      <c r="F5" s="56">
        <v>45667</v>
      </c>
      <c r="G5" s="56">
        <v>45668</v>
      </c>
      <c r="H5" s="56">
        <v>45669</v>
      </c>
    </row>
    <row r="6" spans="1:11" ht="57.95" customHeight="1">
      <c r="B6" s="56" t="s">
        <v>14</v>
      </c>
      <c r="C6" s="56" t="s">
        <v>15</v>
      </c>
      <c r="D6" s="56" t="s">
        <v>16</v>
      </c>
      <c r="E6" s="56" t="s">
        <v>18</v>
      </c>
      <c r="F6" s="56" t="s">
        <v>17</v>
      </c>
      <c r="G6" s="56" t="s">
        <v>19</v>
      </c>
      <c r="H6" s="56" t="s">
        <v>19</v>
      </c>
      <c r="J6" s="4"/>
    </row>
    <row r="7" spans="1:11" s="3" customFormat="1" ht="19.5" customHeight="1">
      <c r="A7"/>
      <c r="B7" s="55">
        <f t="array" ref="B7:H7">DíasYSemanas+DATE(AñoCalendario,1,1)-WEEKDAY(DATE(AñoCalendario,1,1),(InicioDeSemana="LUNES")+1)+15</f>
        <v>45670</v>
      </c>
      <c r="C7" s="55">
        <v>45671</v>
      </c>
      <c r="D7" s="55">
        <v>45672</v>
      </c>
      <c r="E7" s="55">
        <v>45673</v>
      </c>
      <c r="F7" s="55">
        <v>45674</v>
      </c>
      <c r="G7" s="55">
        <v>45675</v>
      </c>
      <c r="H7" s="55">
        <v>45676</v>
      </c>
      <c r="J7" s="4"/>
    </row>
    <row r="8" spans="1:11" ht="57.95" customHeight="1">
      <c r="B8" s="56" t="s">
        <v>20</v>
      </c>
      <c r="C8" s="57" t="s">
        <v>21</v>
      </c>
      <c r="D8" s="57" t="s">
        <v>22</v>
      </c>
      <c r="E8" s="57" t="s">
        <v>23</v>
      </c>
      <c r="F8" s="57" t="s">
        <v>24</v>
      </c>
      <c r="G8" s="57" t="s">
        <v>25</v>
      </c>
      <c r="H8" s="57" t="s">
        <v>26</v>
      </c>
    </row>
    <row r="9" spans="1:11" s="3" customFormat="1" ht="19.5" customHeight="1">
      <c r="A9"/>
      <c r="B9" s="57">
        <f t="array" ref="B9:H9">DíasYSemanas+DATE(AñoCalendario,1,1)-WEEKDAY(DATE(AñoCalendario,1,1),(InicioDeSemana="LUNES")+1)+22</f>
        <v>45677</v>
      </c>
      <c r="C9" s="57">
        <v>45678</v>
      </c>
      <c r="D9" s="57">
        <v>45679</v>
      </c>
      <c r="E9" s="57">
        <v>45680</v>
      </c>
      <c r="F9" s="57">
        <v>45681</v>
      </c>
      <c r="G9" s="57">
        <v>45682</v>
      </c>
      <c r="H9" s="57">
        <v>45683</v>
      </c>
    </row>
    <row r="10" spans="1:11" ht="57.95" customHeight="1">
      <c r="B10" s="57" t="s">
        <v>27</v>
      </c>
      <c r="C10" s="57" t="s">
        <v>28</v>
      </c>
      <c r="D10" s="57" t="s">
        <v>29</v>
      </c>
      <c r="E10" s="57" t="s">
        <v>30</v>
      </c>
      <c r="F10" s="57" t="s">
        <v>31</v>
      </c>
      <c r="G10" s="57" t="s">
        <v>32</v>
      </c>
      <c r="H10" s="57" t="s">
        <v>33</v>
      </c>
    </row>
    <row r="11" spans="1:11" s="3" customFormat="1" ht="19.5" customHeight="1">
      <c r="A11"/>
      <c r="B11" s="55">
        <f t="array" ref="B11:H11">DíasYSemanas+DATE(AñoCalendario,1,1)-WEEKDAY(DATE(AñoCalendario,1,1),(InicioDeSemana="LUNES")+1)+29</f>
        <v>45684</v>
      </c>
      <c r="C11" s="55">
        <v>45685</v>
      </c>
      <c r="D11" s="55">
        <v>45686</v>
      </c>
      <c r="E11" s="55">
        <v>45687</v>
      </c>
      <c r="F11" s="55">
        <v>45688</v>
      </c>
      <c r="G11" s="55">
        <v>45689</v>
      </c>
      <c r="H11" s="55">
        <v>45690</v>
      </c>
    </row>
    <row r="12" spans="1:11" ht="57.95" customHeight="1">
      <c r="B12" s="57" t="s">
        <v>34</v>
      </c>
      <c r="C12" s="57" t="s">
        <v>35</v>
      </c>
      <c r="D12" s="57" t="s">
        <v>36</v>
      </c>
      <c r="E12" s="57" t="s">
        <v>37</v>
      </c>
      <c r="F12" s="57" t="s">
        <v>37</v>
      </c>
      <c r="G12" s="55"/>
      <c r="H12" s="55"/>
    </row>
    <row r="13" spans="1:11" ht="57.95" customHeight="1">
      <c r="B13" s="57"/>
      <c r="C13" s="57"/>
      <c r="D13" s="57"/>
      <c r="E13" s="57"/>
      <c r="F13" s="57"/>
      <c r="G13" s="55"/>
      <c r="H13" s="55"/>
    </row>
    <row r="14" spans="1:11">
      <c r="D14" t="s">
        <v>5</v>
      </c>
    </row>
    <row r="15" spans="1:11">
      <c r="E15" s="60" t="s">
        <v>7</v>
      </c>
    </row>
    <row r="16" spans="1:11">
      <c r="E16" s="60" t="s">
        <v>6</v>
      </c>
    </row>
  </sheetData>
  <mergeCells count="1">
    <mergeCell ref="J2:K2"/>
  </mergeCells>
  <phoneticPr fontId="2" type="noConversion"/>
  <conditionalFormatting sqref="B3:G3">
    <cfRule type="expression" dxfId="33" priority="24">
      <formula>DAY(B3)&gt;8</formula>
    </cfRule>
  </conditionalFormatting>
  <conditionalFormatting sqref="B11:H11">
    <cfRule type="expression" dxfId="32" priority="25">
      <formula>AND(DAY(B11)&gt;=1,DAY(B11)&lt;=15)</formula>
    </cfRule>
  </conditionalFormatting>
  <dataValidations count="12">
    <dataValidation type="list" errorStyle="warning" allowBlank="1" showInputMessage="1" showErrorMessage="1" error="Selecciona un día en la lista. Selecciona CANCELAR y presiona ALT+FLECHA ABAJO para elegir un día de la lista desplegable." prompt="Selecciona el día de inicio de la semana en esta celda. Presiona ALT+FLECHA ABAJO para abrir la lista desplegable y luego, ENTRAR para seleccionar el día de inicio de la semana." sqref="K4">
      <formula1>"DOMINGO,LUNES"</formula1>
    </dataValidation>
    <dataValidation allowBlank="1" showInputMessage="1" showErrorMessage="1" prompt="Crea calendarios personalizados de un mes en este libro. Personaliza el año y el día de inicio de la semana para todos los meses de esta hoja de cálculo de enero. Cada mes se encuentra en una hoja de cálculo independiente." sqref="A1"/>
    <dataValidation allowBlank="1" showInputMessage="1" showErrorMessage="1" prompt="Escribe el año y selecciona el día de inicio del Calendario en las celdas siguientes. Estas celdas de configuración del calendario no se imprimirán." sqref="J2"/>
    <dataValidation allowBlank="1" showInputMessage="1" showErrorMessage="1" prompt="Escribe el año en la celda de la derecha." sqref="J3"/>
    <dataValidation allowBlank="1" showInputMessage="1" showErrorMessage="1" prompt="Selecciona el día de inicio de la semana en la celda de la derecha." sqref="J4"/>
    <dataValidation allowBlank="1" showInputMessage="1" showErrorMessage="1" prompt="Escribe el año en esta celda." sqref="K3"/>
    <dataValidation allowBlank="1" showInputMessage="1" showErrorMessage="1" prompt="Esta fila contiene los nombres de los días laborables de este calendario. Esta celda contiene el día de inicio de la semana. Para cambiar el día de inicio, escribe un nuevo día laborable en la celda K4." sqref="B2"/>
    <dataValidation allowBlank="1" showInputMessage="1" showErrorMessage="1" prompt="Esta fila y las filas 5, 7, 9, 11 y 13 contienen días naturales de la semana. Si esta celda no contiene el número 1, se trata de un día del mes anterior. Escribe notas en la celda E13." sqref="B3"/>
    <dataValidation allowBlank="1" showErrorMessage="1" prompt="El año de esta celda se actualiza automáticamente según el año especificado en la celda K2. El Calendario siguiente incluye fechas de los meses anterior y posterior con un sombreado de fuente más claro." sqref="B1"/>
    <dataValidation allowBlank="1" showInputMessage="1" showErrorMessage="1" prompt="El día de la semana se determinará automáticamente." sqref="C2:H2"/>
    <dataValidation allowBlank="1" showInputMessage="1" showErrorMessage="1" prompt="Las celdas de esta fila y las filas 6, 8, 10, 12 y 14 son para escribir notas diarias relacionadas con el día natural de la celda anterior." sqref="B4"/>
    <dataValidation allowBlank="1" showInputMessage="1" showErrorMessage="1" prompt="El año en esta celda se actualiza automáticamente. Selecciona otro año en la celda K3 para cambiar el año" sqref="C1"/>
  </dataValidations>
  <printOptions horizontalCentered="1" verticalCentered="1"/>
  <pageMargins left="0.7" right="0.7" top="0.75" bottom="0.75" header="0.3" footer="0.3"/>
  <pageSetup paperSize="9" scale="83" orientation="landscape" r:id="rId1"/>
  <headerFooter differentFirst="1" alignWithMargins="0">
    <oddFooter>Page &amp;P of &amp;N</oddFooter>
  </headerFooter>
  <customProperties>
    <customPr name="SheetChanged" r:id="rId2"/>
  </customPropertie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39997558519241921"/>
    <pageSetUpPr fitToPage="1"/>
  </sheetPr>
  <dimension ref="A1:H16"/>
  <sheetViews>
    <sheetView showGridLines="0" topLeftCell="A5" zoomScale="90" zoomScaleNormal="90" workbookViewId="0">
      <selection activeCell="C15" sqref="C15:E16"/>
    </sheetView>
  </sheetViews>
  <sheetFormatPr baseColWidth="10" defaultColWidth="8.88671875" defaultRowHeight="14.25"/>
  <cols>
    <col min="1" max="1" width="2.77734375" customWidth="1"/>
    <col min="2" max="2" width="18.44140625" customWidth="1"/>
    <col min="3" max="8" width="17.77734375" customWidth="1"/>
    <col min="9" max="9" width="2.77734375" customWidth="1"/>
    <col min="10" max="10" width="10.6640625" customWidth="1"/>
  </cols>
  <sheetData>
    <row r="1" spans="1:8" s="1" customFormat="1" ht="59.25" customHeight="1">
      <c r="A1"/>
      <c r="B1" s="17" t="str">
        <f>"Febrero "&amp;AñoCalendario</f>
        <v>Febrero 2025</v>
      </c>
      <c r="C1" s="18"/>
      <c r="D1" s="18" t="s">
        <v>8</v>
      </c>
      <c r="E1" s="19"/>
      <c r="F1" s="19"/>
      <c r="G1" s="19"/>
      <c r="H1" s="20"/>
    </row>
    <row r="2" spans="1:8" s="2" customFormat="1" ht="21.75" customHeight="1">
      <c r="A2"/>
      <c r="B2" s="5" t="str">
        <f>IF(InicioDeSemana="DOMINGO", "DOMINGO","LUNES")</f>
        <v>LUNES</v>
      </c>
      <c r="C2" s="5" t="str">
        <f t="shared" ref="C2:H2" si="0">UPPER(TEXT(C3,"dddd"))</f>
        <v>MARTES</v>
      </c>
      <c r="D2" s="5" t="str">
        <f t="shared" si="0"/>
        <v>MIÉRCOLES</v>
      </c>
      <c r="E2" s="5" t="str">
        <f t="shared" si="0"/>
        <v>JUEVES</v>
      </c>
      <c r="F2" s="5" t="str">
        <f t="shared" si="0"/>
        <v>VIERNES</v>
      </c>
      <c r="G2" s="5" t="str">
        <f t="shared" si="0"/>
        <v>SÁBADO</v>
      </c>
      <c r="H2" s="5" t="str">
        <f t="shared" si="0"/>
        <v>DOMINGO</v>
      </c>
    </row>
    <row r="3" spans="1:8" s="3" customFormat="1" ht="19.5" customHeight="1">
      <c r="A3"/>
      <c r="B3" s="55">
        <f t="array" ref="B3:H3">DíasYSemanas+DATE(AñoCalendario,2,1)-WEEKDAY(DATE(AñoCalendario,2,1),(InicioDeSemana="LUNES")+1)+1</f>
        <v>45684</v>
      </c>
      <c r="C3" s="55">
        <v>45685</v>
      </c>
      <c r="D3" s="55">
        <v>45686</v>
      </c>
      <c r="E3" s="55">
        <v>45687</v>
      </c>
      <c r="F3" s="55">
        <v>45688</v>
      </c>
      <c r="G3" s="55">
        <v>45689</v>
      </c>
      <c r="H3" s="55">
        <v>45690</v>
      </c>
    </row>
    <row r="4" spans="1:8" ht="57.95" customHeight="1">
      <c r="B4" s="55"/>
      <c r="C4" s="55"/>
      <c r="D4" s="55"/>
      <c r="E4" s="55"/>
      <c r="F4" s="55"/>
      <c r="G4" s="57" t="s">
        <v>65</v>
      </c>
      <c r="H4" s="57" t="s">
        <v>59</v>
      </c>
    </row>
    <row r="5" spans="1:8" s="3" customFormat="1" ht="19.5" customHeight="1">
      <c r="A5"/>
      <c r="B5" s="57">
        <f t="array" ref="B5:H5">DíasYSemanas+DATE(AñoCalendario,2,1)-WEEKDAY(DATE(AñoCalendario,2,1),(InicioDeSemana="LUNES")+1)+8</f>
        <v>45691</v>
      </c>
      <c r="C5" s="57">
        <v>45692</v>
      </c>
      <c r="D5" s="57">
        <v>45693</v>
      </c>
      <c r="E5" s="57">
        <v>45694</v>
      </c>
      <c r="F5" s="57">
        <v>45695</v>
      </c>
      <c r="G5" s="57">
        <v>45696</v>
      </c>
      <c r="H5" s="57">
        <v>45697</v>
      </c>
    </row>
    <row r="6" spans="1:8" ht="57.95" customHeight="1">
      <c r="B6" s="57" t="s">
        <v>39</v>
      </c>
      <c r="C6" s="57" t="s">
        <v>38</v>
      </c>
      <c r="D6" s="57" t="s">
        <v>40</v>
      </c>
      <c r="E6" s="57" t="s">
        <v>41</v>
      </c>
      <c r="F6" s="57" t="s">
        <v>42</v>
      </c>
      <c r="G6" s="57" t="s">
        <v>43</v>
      </c>
      <c r="H6" s="57" t="s">
        <v>44</v>
      </c>
    </row>
    <row r="7" spans="1:8" s="3" customFormat="1" ht="19.5" customHeight="1">
      <c r="A7"/>
      <c r="B7" s="55">
        <f t="array" ref="B7:H7">DíasYSemanas+DATE(AñoCalendario,2,1)-WEEKDAY(DATE(AñoCalendario,2,1),(InicioDeSemana="LUNES")+1)+15</f>
        <v>45698</v>
      </c>
      <c r="C7" s="55">
        <v>45699</v>
      </c>
      <c r="D7" s="55">
        <v>45700</v>
      </c>
      <c r="E7" s="55">
        <v>45701</v>
      </c>
      <c r="F7" s="55">
        <v>45702</v>
      </c>
      <c r="G7" s="55">
        <v>45703</v>
      </c>
      <c r="H7" s="55">
        <v>45704</v>
      </c>
    </row>
    <row r="8" spans="1:8" ht="57.95" customHeight="1">
      <c r="B8" s="57" t="s">
        <v>45</v>
      </c>
      <c r="C8" s="57" t="s">
        <v>47</v>
      </c>
      <c r="D8" s="57" t="s">
        <v>48</v>
      </c>
      <c r="E8" s="57" t="s">
        <v>49</v>
      </c>
      <c r="F8" s="57" t="s">
        <v>50</v>
      </c>
      <c r="G8" s="57" t="s">
        <v>51</v>
      </c>
      <c r="H8" s="57" t="s">
        <v>52</v>
      </c>
    </row>
    <row r="9" spans="1:8" s="3" customFormat="1" ht="19.5" customHeight="1">
      <c r="A9"/>
      <c r="B9" s="57">
        <f t="array" ref="B9:H9">DíasYSemanas+DATE(AñoCalendario,2,1)-WEEKDAY(DATE(AñoCalendario,2,1),(InicioDeSemana="LUNES")+1)+22</f>
        <v>45705</v>
      </c>
      <c r="C9" s="57">
        <v>45706</v>
      </c>
      <c r="D9" s="57">
        <v>45707</v>
      </c>
      <c r="E9" s="57">
        <v>45708</v>
      </c>
      <c r="F9" s="57">
        <v>45709</v>
      </c>
      <c r="G9" s="57">
        <v>45710</v>
      </c>
      <c r="H9" s="57">
        <v>45711</v>
      </c>
    </row>
    <row r="10" spans="1:8" ht="57.95" customHeight="1">
      <c r="B10" s="57" t="s">
        <v>53</v>
      </c>
      <c r="C10" s="57" t="s">
        <v>54</v>
      </c>
      <c r="D10" s="57" t="s">
        <v>56</v>
      </c>
      <c r="E10" s="57" t="s">
        <v>55</v>
      </c>
      <c r="F10" s="57" t="s">
        <v>57</v>
      </c>
      <c r="G10" s="57" t="s">
        <v>58</v>
      </c>
      <c r="H10" s="57" t="s">
        <v>59</v>
      </c>
    </row>
    <row r="11" spans="1:8" s="3" customFormat="1" ht="19.5" customHeight="1">
      <c r="A11"/>
      <c r="B11" s="55">
        <f t="array" ref="B11:H11">DíasYSemanas+DATE(AñoCalendario,2,1)-WEEKDAY(DATE(AñoCalendario,2,1),(InicioDeSemana="LUNES")+1)+29</f>
        <v>45712</v>
      </c>
      <c r="C11" s="55">
        <v>45713</v>
      </c>
      <c r="D11" s="55">
        <v>45714</v>
      </c>
      <c r="E11" s="55">
        <v>45715</v>
      </c>
      <c r="F11" s="55">
        <v>45716</v>
      </c>
      <c r="G11" s="55">
        <v>45717</v>
      </c>
      <c r="H11" s="55">
        <v>45718</v>
      </c>
    </row>
    <row r="12" spans="1:8" ht="57.95" customHeight="1">
      <c r="B12" s="57" t="s">
        <v>60</v>
      </c>
      <c r="C12" s="57" t="s">
        <v>61</v>
      </c>
      <c r="D12" s="57" t="s">
        <v>62</v>
      </c>
      <c r="E12" s="57" t="s">
        <v>63</v>
      </c>
      <c r="F12" s="57" t="s">
        <v>64</v>
      </c>
      <c r="G12" s="55" t="s">
        <v>46</v>
      </c>
      <c r="H12" s="55"/>
    </row>
    <row r="13" spans="1:8" ht="57.95" customHeight="1">
      <c r="B13" s="57"/>
      <c r="C13" s="57"/>
      <c r="D13" s="57"/>
      <c r="E13" s="57"/>
      <c r="F13" s="57"/>
      <c r="G13" s="55"/>
      <c r="H13" s="55"/>
    </row>
    <row r="14" spans="1:8" ht="15">
      <c r="C14" s="57" t="s">
        <v>68</v>
      </c>
      <c r="D14" s="67"/>
    </row>
    <row r="15" spans="1:8" ht="15">
      <c r="D15" s="67" t="s">
        <v>66</v>
      </c>
    </row>
    <row r="16" spans="1:8" ht="15">
      <c r="C16" t="s">
        <v>69</v>
      </c>
      <c r="D16" s="67" t="s">
        <v>67</v>
      </c>
    </row>
  </sheetData>
  <conditionalFormatting sqref="B3:G3">
    <cfRule type="expression" dxfId="31" priority="3">
      <formula>DAY(B3)&gt;8</formula>
    </cfRule>
  </conditionalFormatting>
  <conditionalFormatting sqref="B11:H11">
    <cfRule type="expression" dxfId="30" priority="4">
      <formula>AND(DAY(B11)&gt;=1,DAY(B11)&lt;=15)</formula>
    </cfRule>
  </conditionalFormatting>
  <dataValidations count="7">
    <dataValidation allowBlank="1" showInputMessage="1" showErrorMessage="1" prompt="El día de la semana se determinará automáticamente." sqref="C2:H2"/>
    <dataValidation allowBlank="1" showErrorMessage="1" prompt="El año de esta celda se actualiza automáticamente según el año especificado en la hoja de cálculo de enero. El Calendario siguiente incluye fechas de los meses anterior y posterior con un sombreado de fuente más claro." sqref="B1"/>
    <dataValidation allowBlank="1" showInputMessage="1" showErrorMessage="1" prompt="Esta fila y las filas 5, 7, 9, 11 y 13 contienen días naturales de la semana. Si esta celda no contiene el número 1, se trata de un día del mes anterior. Escribe notas en la celda E13." sqref="B3"/>
    <dataValidation allowBlank="1" showInputMessage="1" showErrorMessage="1" prompt="Esta fila contiene los nombres de los días laborables de este calendario. Esta celda contiene el día de inicio de la semana. Para cambiar el día de inicio, escribe un nuevo día laborable en la celda K4 de la hoja de cálculo de enero." sqref="B2"/>
    <dataValidation allowBlank="1" showInputMessage="1" showErrorMessage="1" prompt="Calendario del mes de febrero" sqref="A1"/>
    <dataValidation allowBlank="1" showInputMessage="1" showErrorMessage="1" prompt="Las celdas de esta fila y las filas 6, 8, 10, 12 y 14 son para escribir notas diarias relacionadas con el día natural de la celda anterior." sqref="B4"/>
    <dataValidation allowBlank="1" showInputMessage="1" showErrorMessage="1" prompt="El año en esta celda se actualiza automáticamente. Selecciona otro año en la celda K3 de la hoja de cálculo de enero para cambiar el año" sqref="C1"/>
  </dataValidations>
  <printOptions horizontalCentered="1" verticalCentered="1"/>
  <pageMargins left="0.7" right="0.7" top="0.75" bottom="0.75" header="0.3" footer="0.3"/>
  <pageSetup paperSize="9" scale="83" orientation="landscape" r:id="rId1"/>
  <headerFooter differentFirst="1">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39997558519241921"/>
    <pageSetUpPr fitToPage="1"/>
  </sheetPr>
  <dimension ref="B1:I19"/>
  <sheetViews>
    <sheetView showGridLines="0" tabSelected="1" zoomScale="90" zoomScaleNormal="90" workbookViewId="0">
      <selection activeCell="H12" sqref="H12"/>
    </sheetView>
  </sheetViews>
  <sheetFormatPr baseColWidth="10" defaultColWidth="8.88671875" defaultRowHeight="14.25"/>
  <cols>
    <col min="1" max="1" width="2.77734375" customWidth="1"/>
    <col min="2" max="2" width="18.44140625" customWidth="1"/>
    <col min="3" max="8" width="17.77734375" customWidth="1"/>
    <col min="9" max="9" width="2.77734375" customWidth="1"/>
    <col min="10" max="10" width="10.6640625" customWidth="1"/>
  </cols>
  <sheetData>
    <row r="1" spans="2:8" ht="59.25" customHeight="1">
      <c r="B1" s="23" t="str">
        <f>"Marzo "&amp;AñoCalendario</f>
        <v>Marzo 2025</v>
      </c>
      <c r="C1" s="24"/>
      <c r="D1" s="68" t="s">
        <v>98</v>
      </c>
      <c r="E1" s="25"/>
      <c r="F1" s="25"/>
      <c r="G1" s="25"/>
      <c r="H1" s="26"/>
    </row>
    <row r="2" spans="2:8" ht="21.75" customHeight="1">
      <c r="B2" s="5" t="str">
        <f>IF(InicioDeSemana="DOMINGO", "DOMINGO","LUNES")</f>
        <v>LUNES</v>
      </c>
      <c r="C2" s="5" t="str">
        <f t="shared" ref="C2:H2" si="0">UPPER(TEXT(C3,"dddd"))</f>
        <v>MARTES</v>
      </c>
      <c r="D2" s="5" t="str">
        <f t="shared" si="0"/>
        <v>MIÉRCOLES</v>
      </c>
      <c r="E2" s="5" t="str">
        <f t="shared" si="0"/>
        <v>JUEVES</v>
      </c>
      <c r="F2" s="5" t="str">
        <f t="shared" si="0"/>
        <v>VIERNES</v>
      </c>
      <c r="G2" s="5" t="str">
        <f t="shared" si="0"/>
        <v>SÁBADO</v>
      </c>
      <c r="H2" s="5" t="str">
        <f t="shared" si="0"/>
        <v>DOMINGO</v>
      </c>
    </row>
    <row r="3" spans="2:8" ht="19.5" customHeight="1">
      <c r="B3" s="55">
        <f t="array" ref="B3:H3">DíasYSemanas+DATE(AñoCalendario,3,1)-WEEKDAY(DATE(AñoCalendario,3,1),(InicioDeSemana="LUNES")+1)+1</f>
        <v>45712</v>
      </c>
      <c r="C3" s="55">
        <v>45713</v>
      </c>
      <c r="D3" s="55">
        <v>45714</v>
      </c>
      <c r="E3" s="55">
        <v>45715</v>
      </c>
      <c r="F3" s="55">
        <v>45716</v>
      </c>
      <c r="G3" s="55">
        <v>45717</v>
      </c>
      <c r="H3" s="55">
        <v>45718</v>
      </c>
    </row>
    <row r="4" spans="2:8" ht="57.95" customHeight="1">
      <c r="B4" s="58"/>
      <c r="C4" s="58"/>
      <c r="D4" s="58"/>
      <c r="E4" s="58"/>
      <c r="F4" s="58"/>
      <c r="G4" s="57" t="s">
        <v>71</v>
      </c>
      <c r="H4" s="57" t="s">
        <v>71</v>
      </c>
    </row>
    <row r="5" spans="2:8" ht="19.5" customHeight="1">
      <c r="B5" s="57">
        <f t="array" ref="B5:H5">DíasYSemanas+DATE(AñoCalendario,3,1)-WEEKDAY(DATE(AñoCalendario,3,1),(InicioDeSemana="LUNES")+1)+8</f>
        <v>45719</v>
      </c>
      <c r="C5" s="57">
        <v>45720</v>
      </c>
      <c r="D5" s="57">
        <v>45721</v>
      </c>
      <c r="E5" s="57">
        <v>45722</v>
      </c>
      <c r="F5" s="57">
        <v>45723</v>
      </c>
      <c r="G5" s="57">
        <v>45724</v>
      </c>
      <c r="H5" s="57">
        <v>45725</v>
      </c>
    </row>
    <row r="6" spans="2:8" ht="57.95" customHeight="1">
      <c r="B6" s="57" t="s">
        <v>70</v>
      </c>
      <c r="C6" s="57" t="s">
        <v>72</v>
      </c>
      <c r="D6" s="57" t="s">
        <v>73</v>
      </c>
      <c r="E6" s="57" t="s">
        <v>74</v>
      </c>
      <c r="F6" s="57" t="s">
        <v>75</v>
      </c>
      <c r="G6" s="57" t="s">
        <v>76</v>
      </c>
      <c r="H6" s="57" t="s">
        <v>71</v>
      </c>
    </row>
    <row r="7" spans="2:8" ht="19.5" customHeight="1">
      <c r="B7" s="55">
        <f t="array" ref="B7:H7">DíasYSemanas+DATE(AñoCalendario,3,1)-WEEKDAY(DATE(AñoCalendario,3,1),(InicioDeSemana="LUNES")+1)+15</f>
        <v>45726</v>
      </c>
      <c r="C7" s="55">
        <v>45727</v>
      </c>
      <c r="D7" s="55">
        <v>45728</v>
      </c>
      <c r="E7" s="55">
        <v>45729</v>
      </c>
      <c r="F7" s="55">
        <v>45730</v>
      </c>
      <c r="G7" s="55">
        <v>45731</v>
      </c>
      <c r="H7" s="55">
        <v>45732</v>
      </c>
    </row>
    <row r="8" spans="2:8" ht="57.95" customHeight="1">
      <c r="B8" s="57" t="s">
        <v>77</v>
      </c>
      <c r="C8" s="57" t="s">
        <v>78</v>
      </c>
      <c r="D8" s="57" t="s">
        <v>79</v>
      </c>
      <c r="E8" s="57" t="s">
        <v>80</v>
      </c>
      <c r="F8" s="57" t="s">
        <v>81</v>
      </c>
      <c r="G8" s="57" t="s">
        <v>82</v>
      </c>
      <c r="H8" s="57" t="s">
        <v>71</v>
      </c>
    </row>
    <row r="9" spans="2:8" ht="19.5" customHeight="1">
      <c r="B9" s="57">
        <f t="array" ref="B9:H9">DíasYSemanas+DATE(AñoCalendario,3,1)-WEEKDAY(DATE(AñoCalendario,3,1),(InicioDeSemana="LUNES")+1)+22</f>
        <v>45733</v>
      </c>
      <c r="C9" s="57">
        <v>45734</v>
      </c>
      <c r="D9" s="57">
        <v>45735</v>
      </c>
      <c r="E9" s="57">
        <v>45736</v>
      </c>
      <c r="F9" s="57">
        <v>45737</v>
      </c>
      <c r="G9" s="57">
        <v>45738</v>
      </c>
      <c r="H9" s="57">
        <v>45739</v>
      </c>
    </row>
    <row r="10" spans="2:8" ht="57.95" customHeight="1">
      <c r="B10" s="57" t="s">
        <v>83</v>
      </c>
      <c r="C10" s="57" t="s">
        <v>84</v>
      </c>
      <c r="D10" s="57" t="s">
        <v>85</v>
      </c>
      <c r="E10" s="57" t="s">
        <v>86</v>
      </c>
      <c r="F10" s="57" t="s">
        <v>87</v>
      </c>
      <c r="G10" s="57" t="s">
        <v>88</v>
      </c>
      <c r="H10" s="57" t="s">
        <v>89</v>
      </c>
    </row>
    <row r="11" spans="2:8" ht="19.5" customHeight="1">
      <c r="B11" s="55">
        <f t="array" ref="B11:H11">DíasYSemanas+DATE(AñoCalendario,3,1)-WEEKDAY(DATE(AñoCalendario,3,1),(InicioDeSemana="LUNES")+1)+29</f>
        <v>45740</v>
      </c>
      <c r="C11" s="55">
        <v>45741</v>
      </c>
      <c r="D11" s="55">
        <v>45742</v>
      </c>
      <c r="E11" s="55">
        <v>45743</v>
      </c>
      <c r="F11" s="55">
        <v>45744</v>
      </c>
      <c r="G11" s="55">
        <v>45745</v>
      </c>
      <c r="H11" s="55">
        <v>45746</v>
      </c>
    </row>
    <row r="12" spans="2:8" ht="57.95" customHeight="1">
      <c r="B12" s="57" t="s">
        <v>90</v>
      </c>
      <c r="C12" s="57" t="s">
        <v>91</v>
      </c>
      <c r="D12" s="57" t="s">
        <v>92</v>
      </c>
      <c r="E12" s="57" t="s">
        <v>93</v>
      </c>
      <c r="F12" s="57" t="s">
        <v>94</v>
      </c>
      <c r="G12" s="57" t="s">
        <v>95</v>
      </c>
      <c r="H12" s="71" t="s">
        <v>100</v>
      </c>
    </row>
    <row r="13" spans="2:8" ht="19.5" customHeight="1">
      <c r="B13" s="57">
        <f t="array" ref="B13:C13">DíasYSemanas+DATE(AñoCalendario,3,1)-WEEKDAY(DATE(AñoCalendario,3,1),(InicioDeSemana="LUNES")+1)+36</f>
        <v>45747</v>
      </c>
      <c r="C13" s="57">
        <v>45748</v>
      </c>
      <c r="D13" s="59"/>
      <c r="E13" s="73"/>
      <c r="F13" s="73"/>
      <c r="G13" s="73"/>
      <c r="H13" s="74"/>
    </row>
    <row r="14" spans="2:8" ht="57.95" customHeight="1">
      <c r="B14" s="57" t="s">
        <v>96</v>
      </c>
      <c r="C14" s="57"/>
      <c r="D14" s="7"/>
      <c r="E14" s="75"/>
      <c r="F14" s="75"/>
      <c r="G14" s="75"/>
      <c r="H14" s="76"/>
    </row>
    <row r="16" spans="2:8" ht="18">
      <c r="E16" s="69" t="s">
        <v>97</v>
      </c>
      <c r="F16" s="69"/>
    </row>
    <row r="17" spans="5:9" ht="15">
      <c r="E17" s="70" t="s">
        <v>99</v>
      </c>
      <c r="F17" s="70"/>
      <c r="G17" s="70"/>
    </row>
    <row r="18" spans="5:9" ht="15">
      <c r="I18" s="67"/>
    </row>
    <row r="19" spans="5:9" ht="15">
      <c r="I19" s="67"/>
    </row>
  </sheetData>
  <mergeCells count="1">
    <mergeCell ref="E13:H14"/>
  </mergeCells>
  <conditionalFormatting sqref="B13:D13">
    <cfRule type="expression" dxfId="29" priority="7">
      <formula>AND(DAY(B13)&gt;=1,DAY(B13)&lt;=15)</formula>
    </cfRule>
  </conditionalFormatting>
  <conditionalFormatting sqref="B3:G3">
    <cfRule type="expression" dxfId="28" priority="1">
      <formula>DAY(B3)&gt;8</formula>
    </cfRule>
  </conditionalFormatting>
  <conditionalFormatting sqref="B11:H11">
    <cfRule type="expression" dxfId="27" priority="10">
      <formula>AND(DAY(B11)&gt;=1,DAY(B11)&lt;=15)</formula>
    </cfRule>
  </conditionalFormatting>
  <dataValidations xWindow="208" yWindow="410" count="9">
    <dataValidation allowBlank="1" showInputMessage="1" showErrorMessage="1" prompt="Las celdas de esta fila y las filas 6, 8, 10, 12 y 14 son para escribir notas diarias relacionadas con el día natural de la celda anterior." sqref="B4"/>
    <dataValidation allowBlank="1" showInputMessage="1" showErrorMessage="1" prompt="Escribe notas en esta celda." sqref="E13:H14"/>
    <dataValidation allowBlank="1" showInputMessage="1" showErrorMessage="1" prompt="Escribe notas en la celda de la derecha." sqref="D13:D14"/>
    <dataValidation allowBlank="1" showInputMessage="1" showErrorMessage="1" prompt="Calendario del mes de marzo" sqref="A1"/>
    <dataValidation allowBlank="1" showInputMessage="1" showErrorMessage="1" prompt="Esta fila contiene los nombres de los días laborables de este calendario. Esta celda contiene el día de inicio de la semana. Para cambiar el día de inicio, escribe un nuevo día laborable en la celda K4 de la hoja de cálculo de enero." sqref="B2"/>
    <dataValidation allowBlank="1" showInputMessage="1" showErrorMessage="1" prompt="Esta fila y las filas 5, 7, 9, 11 y 13 contienen días naturales de la semana. Si esta celda no contiene el número 1, se trata de un día del mes anterior. Escribe notas en la celda E13." sqref="B3"/>
    <dataValidation allowBlank="1" showErrorMessage="1" prompt="El año de esta celda se actualiza automáticamente según el año especificado en la hoja de cálculo de enero. El Calendario siguiente incluye fechas de los meses anterior y posterior con un sombreado de fuente más claro." sqref="B1"/>
    <dataValidation allowBlank="1" showInputMessage="1" showErrorMessage="1" prompt="El día de la semana se determinará automáticamente." sqref="C2:H2"/>
    <dataValidation allowBlank="1" showInputMessage="1" showErrorMessage="1" prompt="El año en esta celda se actualiza automáticamente. Selecciona otro año en la celda K3 de la hoja de cálculo de enero para cambiar el año" sqref="C1"/>
  </dataValidations>
  <printOptions horizontalCentered="1" verticalCentered="1"/>
  <pageMargins left="0.7" right="0.7" top="0.75" bottom="0.75" header="0.3" footer="0.3"/>
  <pageSetup paperSize="9" scale="83" orientation="landscape" r:id="rId1"/>
  <headerFooter differentFirst="1">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pageSetUpPr fitToPage="1"/>
  </sheetPr>
  <dimension ref="B1:H14"/>
  <sheetViews>
    <sheetView showGridLines="0" zoomScale="90" zoomScaleNormal="90" workbookViewId="0"/>
  </sheetViews>
  <sheetFormatPr baseColWidth="10" defaultColWidth="8.88671875" defaultRowHeight="14.25"/>
  <cols>
    <col min="1" max="1" width="2.77734375" customWidth="1"/>
    <col min="2" max="2" width="18.44140625" customWidth="1"/>
    <col min="3" max="8" width="17.77734375" customWidth="1"/>
    <col min="9" max="9" width="2.77734375" customWidth="1"/>
    <col min="10" max="10" width="10.6640625" customWidth="1"/>
  </cols>
  <sheetData>
    <row r="1" spans="2:8" ht="59.25" customHeight="1">
      <c r="B1" s="21" t="str">
        <f>"Abril "&amp;AñoCalendario</f>
        <v>Abril 2025</v>
      </c>
      <c r="C1" s="11"/>
      <c r="D1" s="11"/>
      <c r="E1" s="12"/>
      <c r="F1" s="12"/>
      <c r="G1" s="12"/>
      <c r="H1" s="22"/>
    </row>
    <row r="2" spans="2:8" ht="21.75" customHeight="1">
      <c r="B2" s="5" t="str">
        <f>IF(InicioDeSemana="DOMINGO", "DOMINGO","LUNES")</f>
        <v>LUNES</v>
      </c>
      <c r="C2" s="5" t="str">
        <f t="shared" ref="C2:H2" si="0">UPPER(TEXT(C3,"dddd"))</f>
        <v>MARTES</v>
      </c>
      <c r="D2" s="5" t="str">
        <f t="shared" si="0"/>
        <v>MIÉRCOLES</v>
      </c>
      <c r="E2" s="5" t="str">
        <f t="shared" si="0"/>
        <v>JUEVES</v>
      </c>
      <c r="F2" s="5" t="str">
        <f t="shared" si="0"/>
        <v>VIERNES</v>
      </c>
      <c r="G2" s="5" t="str">
        <f t="shared" si="0"/>
        <v>SÁBADO</v>
      </c>
      <c r="H2" s="5" t="str">
        <f t="shared" si="0"/>
        <v>DOMINGO</v>
      </c>
    </row>
    <row r="3" spans="2:8" ht="19.5" customHeight="1">
      <c r="B3" s="55">
        <f t="array" ref="B3:H3">DíasYSemanas+DATE(AñoCalendario,4,1)-WEEKDAY(DATE(AñoCalendario,4,1),(InicioDeSemana="LUNES")+1)+1</f>
        <v>45747</v>
      </c>
      <c r="C3" s="55">
        <v>45748</v>
      </c>
      <c r="D3" s="55">
        <v>45749</v>
      </c>
      <c r="E3" s="55">
        <v>45750</v>
      </c>
      <c r="F3" s="55">
        <v>45751</v>
      </c>
      <c r="G3" s="55">
        <v>45752</v>
      </c>
      <c r="H3" s="55">
        <v>45753</v>
      </c>
    </row>
    <row r="4" spans="2:8" ht="57.95" customHeight="1">
      <c r="B4" s="55"/>
      <c r="C4" s="55"/>
      <c r="D4" s="55"/>
      <c r="E4" s="55"/>
      <c r="F4" s="55"/>
      <c r="G4" s="55"/>
      <c r="H4" s="55"/>
    </row>
    <row r="5" spans="2:8" ht="19.5" customHeight="1">
      <c r="B5" s="57">
        <f t="array" ref="B5:H5">DíasYSemanas+DATE(AñoCalendario,4,1)-WEEKDAY(DATE(AñoCalendario,4,1),(InicioDeSemana="LUNES")+1)+8</f>
        <v>45754</v>
      </c>
      <c r="C5" s="57">
        <v>45755</v>
      </c>
      <c r="D5" s="57">
        <v>45756</v>
      </c>
      <c r="E5" s="57">
        <v>45757</v>
      </c>
      <c r="F5" s="57">
        <v>45758</v>
      </c>
      <c r="G5" s="57">
        <v>45759</v>
      </c>
      <c r="H5" s="57">
        <v>45760</v>
      </c>
    </row>
    <row r="6" spans="2:8" ht="57.95" customHeight="1">
      <c r="B6" s="57"/>
      <c r="C6" s="57"/>
      <c r="D6" s="57"/>
      <c r="E6" s="57"/>
      <c r="F6" s="57"/>
      <c r="G6" s="57"/>
      <c r="H6" s="57"/>
    </row>
    <row r="7" spans="2:8" ht="19.5" customHeight="1">
      <c r="B7" s="55">
        <f t="array" ref="B7:H7">DíasYSemanas+DATE(AñoCalendario,4,1)-WEEKDAY(DATE(AñoCalendario,4,1),(InicioDeSemana="LUNES")+1)+15</f>
        <v>45761</v>
      </c>
      <c r="C7" s="55">
        <v>45762</v>
      </c>
      <c r="D7" s="55">
        <v>45763</v>
      </c>
      <c r="E7" s="55">
        <v>45764</v>
      </c>
      <c r="F7" s="55">
        <v>45765</v>
      </c>
      <c r="G7" s="55">
        <v>45766</v>
      </c>
      <c r="H7" s="55">
        <v>45767</v>
      </c>
    </row>
    <row r="8" spans="2:8" ht="57.95" customHeight="1">
      <c r="B8" s="55"/>
      <c r="C8" s="55"/>
      <c r="D8" s="55"/>
      <c r="E8" s="55"/>
      <c r="F8" s="55"/>
      <c r="G8" s="55"/>
      <c r="H8" s="55"/>
    </row>
    <row r="9" spans="2:8" ht="19.5" customHeight="1">
      <c r="B9" s="57">
        <f t="array" ref="B9:H9">DíasYSemanas+DATE(AñoCalendario,4,1)-WEEKDAY(DATE(AñoCalendario,4,1),(InicioDeSemana="LUNES")+1)+22</f>
        <v>45768</v>
      </c>
      <c r="C9" s="57">
        <v>45769</v>
      </c>
      <c r="D9" s="57">
        <v>45770</v>
      </c>
      <c r="E9" s="57">
        <v>45771</v>
      </c>
      <c r="F9" s="57">
        <v>45772</v>
      </c>
      <c r="G9" s="57">
        <v>45773</v>
      </c>
      <c r="H9" s="57">
        <v>45774</v>
      </c>
    </row>
    <row r="10" spans="2:8" ht="57.95" customHeight="1">
      <c r="B10" s="57"/>
      <c r="C10" s="57"/>
      <c r="D10" s="57"/>
      <c r="E10" s="57"/>
      <c r="F10" s="57"/>
      <c r="G10" s="57"/>
      <c r="H10" s="57"/>
    </row>
    <row r="11" spans="2:8" ht="19.5" customHeight="1">
      <c r="B11" s="55">
        <f t="array" ref="B11:H11">DíasYSemanas+DATE(AñoCalendario,4,1)-WEEKDAY(DATE(AñoCalendario,4,1),(InicioDeSemana="LUNES")+1)+29</f>
        <v>45775</v>
      </c>
      <c r="C11" s="55">
        <v>45776</v>
      </c>
      <c r="D11" s="55">
        <v>45777</v>
      </c>
      <c r="E11" s="55">
        <v>45778</v>
      </c>
      <c r="F11" s="55">
        <v>45779</v>
      </c>
      <c r="G11" s="55">
        <v>45780</v>
      </c>
      <c r="H11" s="55">
        <v>45781</v>
      </c>
    </row>
    <row r="12" spans="2:8" ht="57.95" customHeight="1">
      <c r="B12" s="55"/>
      <c r="C12" s="55"/>
      <c r="D12" s="55"/>
      <c r="E12" s="55"/>
      <c r="F12" s="55"/>
      <c r="G12" s="55"/>
      <c r="H12" s="55"/>
    </row>
    <row r="13" spans="2:8" ht="19.5" customHeight="1">
      <c r="B13" s="57">
        <f t="array" ref="B13:C13">DíasYSemanas+DATE(AñoCalendario,4,1)-WEEKDAY(DATE(AñoCalendario,4,1),(InicioDeSemana="LUNES")+1)+36</f>
        <v>45782</v>
      </c>
      <c r="C13" s="57">
        <v>45783</v>
      </c>
      <c r="D13" s="59" t="s">
        <v>0</v>
      </c>
      <c r="E13" s="73"/>
      <c r="F13" s="73"/>
      <c r="G13" s="73"/>
      <c r="H13" s="74"/>
    </row>
    <row r="14" spans="2:8" ht="57.95" customHeight="1">
      <c r="B14" s="57"/>
      <c r="C14" s="57"/>
      <c r="D14" s="7"/>
      <c r="E14" s="75"/>
      <c r="F14" s="75"/>
      <c r="G14" s="75"/>
      <c r="H14" s="76"/>
    </row>
  </sheetData>
  <mergeCells count="1">
    <mergeCell ref="E13:H14"/>
  </mergeCells>
  <conditionalFormatting sqref="B13:D13">
    <cfRule type="expression" dxfId="26" priority="1">
      <formula>AND(DAY(B13)&gt;=1,DAY(B13)&lt;=15)</formula>
    </cfRule>
  </conditionalFormatting>
  <conditionalFormatting sqref="B3:G3">
    <cfRule type="expression" dxfId="25" priority="3">
      <formula>DAY(B3)&gt;8</formula>
    </cfRule>
  </conditionalFormatting>
  <conditionalFormatting sqref="B11:H11">
    <cfRule type="expression" dxfId="24" priority="4">
      <formula>AND(DAY(B11)&gt;=1,DAY(B11)&lt;=15)</formula>
    </cfRule>
  </conditionalFormatting>
  <dataValidations count="9">
    <dataValidation allowBlank="1" showInputMessage="1" showErrorMessage="1" prompt="El día de la semana se determinará automáticamente." sqref="C2:H2"/>
    <dataValidation allowBlank="1" showErrorMessage="1" prompt="El año de esta celda se actualiza automáticamente según el año especificado en la hoja de cálculo de enero. El Calendario siguiente incluye fechas de los meses anterior y posterior con un sombreado de fuente más claro." sqref="B1"/>
    <dataValidation allowBlank="1" showInputMessage="1" showErrorMessage="1" prompt="Esta fila y las filas 5, 7, 9, 11 y 13 contienen días naturales de la semana. Si esta celda no contiene el número 1, se trata de un día del mes anterior. Escribe notas en la celda E13." sqref="B3"/>
    <dataValidation allowBlank="1" showInputMessage="1" showErrorMessage="1" prompt="Esta fila contiene los nombres de los días laborables de este calendario. Esta celda contiene el día de inicio de la semana. Para cambiar el día de inicio, escribe un nuevo día laborable en la celda K4 de la hoja de cálculo de enero." sqref="B2"/>
    <dataValidation allowBlank="1" showInputMessage="1" showErrorMessage="1" prompt="Calendario del mes de abril" sqref="A1"/>
    <dataValidation allowBlank="1" showInputMessage="1" showErrorMessage="1" prompt="Escribe notas en la celda de la derecha." sqref="D13:D14"/>
    <dataValidation allowBlank="1" showInputMessage="1" showErrorMessage="1" prompt="Escribe notas en esta celda." sqref="E13:H14"/>
    <dataValidation allowBlank="1" showInputMessage="1" showErrorMessage="1" prompt="Las celdas de esta fila y las filas 6, 8, 10, 12 y 14 son para escribir notas diarias relacionadas con el día natural de la celda anterior." sqref="B4"/>
    <dataValidation allowBlank="1" showInputMessage="1" showErrorMessage="1" prompt="El año en esta celda se actualiza automáticamente. Selecciona otro año en la celda K3 de la hoja de cálculo de enero para cambiar el año" sqref="C1"/>
  </dataValidations>
  <printOptions horizontalCentered="1" verticalCentered="1"/>
  <pageMargins left="0.7" right="0.7" top="0.75" bottom="0.75" header="0.3" footer="0.3"/>
  <pageSetup paperSize="9" scale="83" orientation="landscape" r:id="rId1"/>
  <headerFooter differentFirst="1">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pageSetUpPr fitToPage="1"/>
  </sheetPr>
  <dimension ref="B1:H14"/>
  <sheetViews>
    <sheetView showGridLines="0" zoomScale="90" zoomScaleNormal="90" workbookViewId="0"/>
  </sheetViews>
  <sheetFormatPr baseColWidth="10" defaultColWidth="8.88671875" defaultRowHeight="14.25"/>
  <cols>
    <col min="1" max="1" width="2.77734375" customWidth="1"/>
    <col min="2" max="2" width="18.44140625" customWidth="1"/>
    <col min="3" max="8" width="17.77734375" customWidth="1"/>
    <col min="9" max="9" width="2.77734375" customWidth="1"/>
    <col min="10" max="10" width="10.6640625" customWidth="1"/>
  </cols>
  <sheetData>
    <row r="1" spans="2:8" ht="59.25" customHeight="1">
      <c r="B1" s="27" t="str">
        <f>"Mayo "&amp;AñoCalendario</f>
        <v>Mayo 2025</v>
      </c>
      <c r="C1" s="28"/>
      <c r="D1" s="28"/>
      <c r="E1" s="29"/>
      <c r="F1" s="29"/>
      <c r="G1" s="29"/>
      <c r="H1" s="30"/>
    </row>
    <row r="2" spans="2:8" ht="21.75" customHeight="1">
      <c r="B2" s="5" t="str">
        <f>IF(InicioDeSemana="DOMINGO", "DOMINGO","LUNES")</f>
        <v>LUNES</v>
      </c>
      <c r="C2" s="5" t="str">
        <f t="shared" ref="C2:H2" si="0">UPPER(TEXT(C3,"dddd"))</f>
        <v>MARTES</v>
      </c>
      <c r="D2" s="5" t="str">
        <f t="shared" si="0"/>
        <v>MIÉRCOLES</v>
      </c>
      <c r="E2" s="5" t="str">
        <f t="shared" si="0"/>
        <v>JUEVES</v>
      </c>
      <c r="F2" s="5" t="str">
        <f t="shared" si="0"/>
        <v>VIERNES</v>
      </c>
      <c r="G2" s="5" t="str">
        <f t="shared" si="0"/>
        <v>SÁBADO</v>
      </c>
      <c r="H2" s="5" t="str">
        <f t="shared" si="0"/>
        <v>DOMINGO</v>
      </c>
    </row>
    <row r="3" spans="2:8" ht="19.5" customHeight="1">
      <c r="B3" s="55">
        <f t="array" ref="B3:H3">DíasYSemanas+DATE(AñoCalendario,5,1)-WEEKDAY(DATE(AñoCalendario,5,1),(InicioDeSemana="LUNES")+1)+1</f>
        <v>45775</v>
      </c>
      <c r="C3" s="55">
        <v>45776</v>
      </c>
      <c r="D3" s="55">
        <v>45777</v>
      </c>
      <c r="E3" s="55">
        <v>45778</v>
      </c>
      <c r="F3" s="55">
        <v>45779</v>
      </c>
      <c r="G3" s="55">
        <v>45780</v>
      </c>
      <c r="H3" s="55">
        <v>45781</v>
      </c>
    </row>
    <row r="4" spans="2:8" ht="57.95" customHeight="1">
      <c r="B4" s="55"/>
      <c r="C4" s="55"/>
      <c r="D4" s="55"/>
      <c r="E4" s="55"/>
      <c r="F4" s="55"/>
      <c r="G4" s="55"/>
      <c r="H4" s="55"/>
    </row>
    <row r="5" spans="2:8" ht="19.5" customHeight="1">
      <c r="B5" s="57">
        <f t="array" ref="B5:H5">DíasYSemanas+DATE(AñoCalendario,5,1)-WEEKDAY(DATE(AñoCalendario,5,1),(InicioDeSemana="LUNES")+1)+8</f>
        <v>45782</v>
      </c>
      <c r="C5" s="57">
        <v>45783</v>
      </c>
      <c r="D5" s="57">
        <v>45784</v>
      </c>
      <c r="E5" s="57">
        <v>45785</v>
      </c>
      <c r="F5" s="57">
        <v>45786</v>
      </c>
      <c r="G5" s="57">
        <v>45787</v>
      </c>
      <c r="H5" s="57">
        <v>45788</v>
      </c>
    </row>
    <row r="6" spans="2:8" ht="57.95" customHeight="1">
      <c r="B6" s="57"/>
      <c r="C6" s="57"/>
      <c r="D6" s="57"/>
      <c r="E6" s="57"/>
      <c r="F6" s="57"/>
      <c r="G6" s="57"/>
      <c r="H6" s="57"/>
    </row>
    <row r="7" spans="2:8" ht="19.5" customHeight="1">
      <c r="B7" s="55">
        <f t="array" ref="B7:H7">DíasYSemanas+DATE(AñoCalendario,5,1)-WEEKDAY(DATE(AñoCalendario,5,1),(InicioDeSemana="LUNES")+1)+15</f>
        <v>45789</v>
      </c>
      <c r="C7" s="55">
        <v>45790</v>
      </c>
      <c r="D7" s="55">
        <v>45791</v>
      </c>
      <c r="E7" s="55">
        <v>45792</v>
      </c>
      <c r="F7" s="55">
        <v>45793</v>
      </c>
      <c r="G7" s="55">
        <v>45794</v>
      </c>
      <c r="H7" s="55">
        <v>45795</v>
      </c>
    </row>
    <row r="8" spans="2:8" ht="57.95" customHeight="1">
      <c r="B8" s="55"/>
      <c r="C8" s="55"/>
      <c r="D8" s="55"/>
      <c r="E8" s="55"/>
      <c r="F8" s="55"/>
      <c r="G8" s="55"/>
      <c r="H8" s="55"/>
    </row>
    <row r="9" spans="2:8" ht="19.5" customHeight="1">
      <c r="B9" s="57">
        <f t="array" ref="B9:H9">DíasYSemanas+DATE(AñoCalendario,5,1)-WEEKDAY(DATE(AñoCalendario,5,1),(InicioDeSemana="LUNES")+1)+22</f>
        <v>45796</v>
      </c>
      <c r="C9" s="57">
        <v>45797</v>
      </c>
      <c r="D9" s="57">
        <v>45798</v>
      </c>
      <c r="E9" s="57">
        <v>45799</v>
      </c>
      <c r="F9" s="57">
        <v>45800</v>
      </c>
      <c r="G9" s="57">
        <v>45801</v>
      </c>
      <c r="H9" s="57">
        <v>45802</v>
      </c>
    </row>
    <row r="10" spans="2:8" ht="57.95" customHeight="1">
      <c r="B10" s="57"/>
      <c r="C10" s="57"/>
      <c r="D10" s="57"/>
      <c r="E10" s="57"/>
      <c r="F10" s="57"/>
      <c r="G10" s="57"/>
      <c r="H10" s="57"/>
    </row>
    <row r="11" spans="2:8" ht="19.5" customHeight="1">
      <c r="B11" s="55">
        <f t="array" ref="B11:H11">DíasYSemanas+DATE(AñoCalendario,5,1)-WEEKDAY(DATE(AñoCalendario,5,1),(InicioDeSemana="LUNES")+1)+29</f>
        <v>45803</v>
      </c>
      <c r="C11" s="55">
        <v>45804</v>
      </c>
      <c r="D11" s="55">
        <v>45805</v>
      </c>
      <c r="E11" s="55">
        <v>45806</v>
      </c>
      <c r="F11" s="55">
        <v>45807</v>
      </c>
      <c r="G11" s="55">
        <v>45808</v>
      </c>
      <c r="H11" s="55">
        <v>45809</v>
      </c>
    </row>
    <row r="12" spans="2:8" ht="57.95" customHeight="1">
      <c r="B12" s="55"/>
      <c r="C12" s="55"/>
      <c r="D12" s="55"/>
      <c r="E12" s="55"/>
      <c r="F12" s="55"/>
      <c r="G12" s="55"/>
      <c r="H12" s="55"/>
    </row>
    <row r="13" spans="2:8" ht="19.5" customHeight="1">
      <c r="B13" s="57">
        <f t="array" ref="B13:C13">DíasYSemanas+DATE(AñoCalendario,5,1)-WEEKDAY(DATE(AñoCalendario,5,1),(InicioDeSemana="LUNES")+1)+36</f>
        <v>45810</v>
      </c>
      <c r="C13" s="57">
        <v>45811</v>
      </c>
      <c r="D13" s="59" t="s">
        <v>0</v>
      </c>
      <c r="E13" s="73"/>
      <c r="F13" s="73"/>
      <c r="G13" s="73"/>
      <c r="H13" s="74"/>
    </row>
    <row r="14" spans="2:8" ht="57.95" customHeight="1">
      <c r="B14" s="57"/>
      <c r="C14" s="57"/>
      <c r="D14" s="7"/>
      <c r="E14" s="75"/>
      <c r="F14" s="75"/>
      <c r="G14" s="75"/>
      <c r="H14" s="76"/>
    </row>
  </sheetData>
  <mergeCells count="1">
    <mergeCell ref="E13:H14"/>
  </mergeCells>
  <conditionalFormatting sqref="B13:D13">
    <cfRule type="expression" dxfId="23" priority="1">
      <formula>AND(DAY(B13)&gt;=1,DAY(B13)&lt;=15)</formula>
    </cfRule>
  </conditionalFormatting>
  <conditionalFormatting sqref="B3:G3">
    <cfRule type="expression" dxfId="22" priority="3">
      <formula>DAY(B3)&gt;8</formula>
    </cfRule>
  </conditionalFormatting>
  <conditionalFormatting sqref="B11:H11">
    <cfRule type="expression" dxfId="21" priority="4">
      <formula>AND(DAY(B11)&gt;=1,DAY(B11)&lt;=15)</formula>
    </cfRule>
  </conditionalFormatting>
  <dataValidations count="9">
    <dataValidation allowBlank="1" showInputMessage="1" showErrorMessage="1" prompt="El día de la semana se determinará automáticamente." sqref="C2:H2"/>
    <dataValidation allowBlank="1" showErrorMessage="1" prompt="El año de esta celda se actualiza automáticamente según el año especificado en la hoja de cálculo de enero. El Calendario siguiente incluye fechas de los meses anterior y posterior con un sombreado de fuente más claro." sqref="B1"/>
    <dataValidation allowBlank="1" showInputMessage="1" showErrorMessage="1" prompt="Esta fila y las filas 5, 7, 9, 11 y 13 contienen días naturales de la semana. Si esta celda no contiene el número 1, se trata de un día del mes anterior. Escribe notas en la celda E13." sqref="B3"/>
    <dataValidation allowBlank="1" showInputMessage="1" showErrorMessage="1" prompt="Esta fila contiene los nombres de los días laborables de este calendario. Esta celda contiene el día de inicio de la semana. Para cambiar el día de inicio, escribe un nuevo día laborable en la celda K4 de la hoja de cálculo de enero." sqref="B2"/>
    <dataValidation allowBlank="1" showInputMessage="1" showErrorMessage="1" prompt="Calendario del mes de mayo" sqref="A1"/>
    <dataValidation allowBlank="1" showInputMessage="1" showErrorMessage="1" prompt="Escribe notas en la celda de la derecha." sqref="D13:D14"/>
    <dataValidation allowBlank="1" showInputMessage="1" showErrorMessage="1" prompt="Escribe notas en esta celda." sqref="E13:H14"/>
    <dataValidation allowBlank="1" showInputMessage="1" showErrorMessage="1" prompt="Las celdas de esta fila y las filas 6, 8, 10, 12 y 14 son para escribir notas diarias relacionadas con el día natural de la celda anterior." sqref="B4"/>
    <dataValidation allowBlank="1" showInputMessage="1" showErrorMessage="1" prompt="El año en esta celda se actualiza automáticamente. Selecciona otro año en la celda K3 de la hoja de cálculo de enero para cambiar el año" sqref="C1"/>
  </dataValidations>
  <printOptions horizontalCentered="1" verticalCentered="1"/>
  <pageMargins left="0.7" right="0.7" top="0.75" bottom="0.75" header="0.3" footer="0.3"/>
  <pageSetup paperSize="9" scale="83" orientation="landscape" r:id="rId1"/>
  <headerFooter differentFirst="1">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7" tint="0.59999389629810485"/>
    <pageSetUpPr fitToPage="1"/>
  </sheetPr>
  <dimension ref="B1:H14"/>
  <sheetViews>
    <sheetView showGridLines="0" zoomScale="90" zoomScaleNormal="90" workbookViewId="0"/>
  </sheetViews>
  <sheetFormatPr baseColWidth="10" defaultColWidth="8.88671875" defaultRowHeight="14.25"/>
  <cols>
    <col min="1" max="1" width="2.77734375" customWidth="1"/>
    <col min="2" max="2" width="18.44140625" customWidth="1"/>
    <col min="3" max="8" width="17.77734375" customWidth="1"/>
    <col min="9" max="9" width="2.77734375" customWidth="1"/>
    <col min="10" max="10" width="10.6640625" customWidth="1"/>
  </cols>
  <sheetData>
    <row r="1" spans="2:8" ht="59.25" customHeight="1">
      <c r="B1" s="13" t="str">
        <f>"Junio "&amp;AñoCalendario</f>
        <v>Junio 2025</v>
      </c>
      <c r="C1" s="14"/>
      <c r="D1" s="14"/>
      <c r="E1" s="15"/>
      <c r="F1" s="15"/>
      <c r="G1" s="15"/>
      <c r="H1" s="16"/>
    </row>
    <row r="2" spans="2:8" ht="21.75" customHeight="1">
      <c r="B2" s="5" t="str">
        <f>IF(InicioDeSemana="DOMINGO", "DOMINGO","LUNES")</f>
        <v>LUNES</v>
      </c>
      <c r="C2" s="5" t="str">
        <f t="shared" ref="C2:H2" si="0">UPPER(TEXT(C3,"dddd"))</f>
        <v>MARTES</v>
      </c>
      <c r="D2" s="5" t="str">
        <f t="shared" si="0"/>
        <v>MIÉRCOLES</v>
      </c>
      <c r="E2" s="5" t="str">
        <f t="shared" si="0"/>
        <v>JUEVES</v>
      </c>
      <c r="F2" s="5" t="str">
        <f t="shared" si="0"/>
        <v>VIERNES</v>
      </c>
      <c r="G2" s="5" t="str">
        <f t="shared" si="0"/>
        <v>SÁBADO</v>
      </c>
      <c r="H2" s="5" t="str">
        <f t="shared" si="0"/>
        <v>DOMINGO</v>
      </c>
    </row>
    <row r="3" spans="2:8" ht="19.5" customHeight="1">
      <c r="B3" s="55">
        <f t="array" ref="B3:H3">DíasYSemanas+DATE(AñoCalendario,6,1)-WEEKDAY(DATE(AñoCalendario,6,1),(InicioDeSemana="LUNES")+1)+1</f>
        <v>45803</v>
      </c>
      <c r="C3" s="55">
        <v>45804</v>
      </c>
      <c r="D3" s="55">
        <v>45805</v>
      </c>
      <c r="E3" s="55">
        <v>45806</v>
      </c>
      <c r="F3" s="55">
        <v>45807</v>
      </c>
      <c r="G3" s="55">
        <v>45808</v>
      </c>
      <c r="H3" s="55">
        <v>45809</v>
      </c>
    </row>
    <row r="4" spans="2:8" ht="57.95" customHeight="1">
      <c r="B4" s="55"/>
      <c r="C4" s="55"/>
      <c r="D4" s="55"/>
      <c r="E4" s="55"/>
      <c r="F4" s="55"/>
      <c r="G4" s="55"/>
      <c r="H4" s="55"/>
    </row>
    <row r="5" spans="2:8" ht="19.5" customHeight="1">
      <c r="B5" s="57">
        <f t="array" ref="B5:H5">DíasYSemanas+DATE(AñoCalendario,6,1)-WEEKDAY(DATE(AñoCalendario,6,1),(InicioDeSemana="LUNES")+1)+8</f>
        <v>45810</v>
      </c>
      <c r="C5" s="57">
        <v>45811</v>
      </c>
      <c r="D5" s="57">
        <v>45812</v>
      </c>
      <c r="E5" s="57">
        <v>45813</v>
      </c>
      <c r="F5" s="57">
        <v>45814</v>
      </c>
      <c r="G5" s="57">
        <v>45815</v>
      </c>
      <c r="H5" s="57">
        <v>45816</v>
      </c>
    </row>
    <row r="6" spans="2:8" ht="57.95" customHeight="1">
      <c r="B6" s="57"/>
      <c r="C6" s="57"/>
      <c r="D6" s="57"/>
      <c r="E6" s="57"/>
      <c r="F6" s="57"/>
      <c r="G6" s="57"/>
      <c r="H6" s="57"/>
    </row>
    <row r="7" spans="2:8" ht="19.5" customHeight="1">
      <c r="B7" s="55">
        <f t="array" ref="B7:H7">DíasYSemanas+DATE(AñoCalendario,6,1)-WEEKDAY(DATE(AñoCalendario,6,1),(InicioDeSemana="LUNES")+1)+15</f>
        <v>45817</v>
      </c>
      <c r="C7" s="55">
        <v>45818</v>
      </c>
      <c r="D7" s="55">
        <v>45819</v>
      </c>
      <c r="E7" s="55">
        <v>45820</v>
      </c>
      <c r="F7" s="55">
        <v>45821</v>
      </c>
      <c r="G7" s="55">
        <v>45822</v>
      </c>
      <c r="H7" s="55">
        <v>45823</v>
      </c>
    </row>
    <row r="8" spans="2:8" ht="57.95" customHeight="1">
      <c r="B8" s="55"/>
      <c r="C8" s="55"/>
      <c r="D8" s="55"/>
      <c r="E8" s="55"/>
      <c r="F8" s="55"/>
      <c r="G8" s="55"/>
      <c r="H8" s="55"/>
    </row>
    <row r="9" spans="2:8" ht="19.5" customHeight="1">
      <c r="B9" s="57">
        <f t="array" ref="B9:H9">DíasYSemanas+DATE(AñoCalendario,6,1)-WEEKDAY(DATE(AñoCalendario,6,1),(InicioDeSemana="LUNES")+1)+22</f>
        <v>45824</v>
      </c>
      <c r="C9" s="57">
        <v>45825</v>
      </c>
      <c r="D9" s="57">
        <v>45826</v>
      </c>
      <c r="E9" s="57">
        <v>45827</v>
      </c>
      <c r="F9" s="57">
        <v>45828</v>
      </c>
      <c r="G9" s="57">
        <v>45829</v>
      </c>
      <c r="H9" s="57">
        <v>45830</v>
      </c>
    </row>
    <row r="10" spans="2:8" ht="57.95" customHeight="1">
      <c r="B10" s="57"/>
      <c r="C10" s="57"/>
      <c r="D10" s="57"/>
      <c r="E10" s="57"/>
      <c r="F10" s="57"/>
      <c r="G10" s="57"/>
      <c r="H10" s="57"/>
    </row>
    <row r="11" spans="2:8" ht="19.5" customHeight="1">
      <c r="B11" s="55">
        <f t="array" ref="B11:H11">DíasYSemanas+DATE(AñoCalendario,6,1)-WEEKDAY(DATE(AñoCalendario,6,1),(InicioDeSemana="LUNES")+1)+29</f>
        <v>45831</v>
      </c>
      <c r="C11" s="55">
        <v>45832</v>
      </c>
      <c r="D11" s="55">
        <v>45833</v>
      </c>
      <c r="E11" s="55">
        <v>45834</v>
      </c>
      <c r="F11" s="55">
        <v>45835</v>
      </c>
      <c r="G11" s="55">
        <v>45836</v>
      </c>
      <c r="H11" s="55">
        <v>45837</v>
      </c>
    </row>
    <row r="12" spans="2:8" ht="57.95" customHeight="1">
      <c r="B12" s="55"/>
      <c r="C12" s="55"/>
      <c r="D12" s="55"/>
      <c r="E12" s="55"/>
      <c r="F12" s="55"/>
      <c r="G12" s="55"/>
      <c r="H12" s="55"/>
    </row>
    <row r="13" spans="2:8" ht="19.5" customHeight="1">
      <c r="B13" s="57">
        <f t="array" ref="B13:C13">DíasYSemanas+DATE(AñoCalendario,6,1)-WEEKDAY(DATE(AñoCalendario,6,1),(InicioDeSemana="LUNES")+1)+36</f>
        <v>45838</v>
      </c>
      <c r="C13" s="57">
        <v>45839</v>
      </c>
      <c r="D13" s="59" t="s">
        <v>0</v>
      </c>
      <c r="E13" s="73"/>
      <c r="F13" s="73"/>
      <c r="G13" s="73"/>
      <c r="H13" s="74"/>
    </row>
    <row r="14" spans="2:8" ht="57.95" customHeight="1">
      <c r="B14" s="57"/>
      <c r="C14" s="57"/>
      <c r="D14" s="7"/>
      <c r="E14" s="75"/>
      <c r="F14" s="75"/>
      <c r="G14" s="75"/>
      <c r="H14" s="76"/>
    </row>
  </sheetData>
  <mergeCells count="1">
    <mergeCell ref="E13:H14"/>
  </mergeCells>
  <conditionalFormatting sqref="B13:D13">
    <cfRule type="expression" dxfId="20" priority="1">
      <formula>AND(DAY(B13)&gt;=1,DAY(B13)&lt;=15)</formula>
    </cfRule>
  </conditionalFormatting>
  <conditionalFormatting sqref="B3:G3">
    <cfRule type="expression" dxfId="19" priority="3">
      <formula>DAY(B3)&gt;8</formula>
    </cfRule>
  </conditionalFormatting>
  <conditionalFormatting sqref="B11:H11">
    <cfRule type="expression" dxfId="18" priority="4">
      <formula>AND(DAY(B11)&gt;=1,DAY(B11)&lt;=15)</formula>
    </cfRule>
  </conditionalFormatting>
  <dataValidations count="9">
    <dataValidation allowBlank="1" showInputMessage="1" showErrorMessage="1" prompt="El día de la semana se determinará automáticamente." sqref="C2:H2"/>
    <dataValidation allowBlank="1" showErrorMessage="1" prompt="El año de esta celda se actualiza automáticamente según el año especificado en la hoja de cálculo de enero. El Calendario siguiente incluye fechas de los meses anterior y posterior con un sombreado de fuente más claro." sqref="B1"/>
    <dataValidation allowBlank="1" showInputMessage="1" showErrorMessage="1" prompt="Esta fila y las filas 5, 7, 9, 11 y 13 contienen días naturales de la semana. Si esta celda no contiene el número 1, se trata de un día del mes anterior. Escribe notas en la celda E13." sqref="B3"/>
    <dataValidation allowBlank="1" showInputMessage="1" showErrorMessage="1" prompt="Esta fila contiene los nombres de los días laborables de este calendario. Esta celda contiene el día de inicio de la semana. Para cambiar el día de inicio, escribe un nuevo día laborable en la celda K4 de la hoja de cálculo de enero." sqref="B2"/>
    <dataValidation allowBlank="1" showInputMessage="1" showErrorMessage="1" prompt="Calendario del mes de junio" sqref="A1"/>
    <dataValidation allowBlank="1" showInputMessage="1" showErrorMessage="1" prompt="Escribe notas en la celda de la derecha." sqref="D13:D14"/>
    <dataValidation allowBlank="1" showInputMessage="1" showErrorMessage="1" prompt="Escribe notas en esta celda." sqref="E13:H14"/>
    <dataValidation allowBlank="1" showInputMessage="1" showErrorMessage="1" prompt="Las celdas de esta fila y las filas 6, 8, 10, 12 y 14 son para escribir notas diarias relacionadas con el día natural de la celda anterior." sqref="B4"/>
    <dataValidation allowBlank="1" showInputMessage="1" showErrorMessage="1" prompt="El año en esta celda se actualiza automáticamente. Selecciona otro año en la celda K3 de la hoja de cálculo de enero para cambiar el año" sqref="C1"/>
  </dataValidations>
  <printOptions horizontalCentered="1" verticalCentered="1"/>
  <pageMargins left="0.7" right="0.7" top="0.75" bottom="0.75" header="0.3" footer="0.3"/>
  <pageSetup paperSize="9" scale="83" orientation="landscape" r:id="rId1"/>
  <headerFooter differentFirst="1">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7"/>
    <pageSetUpPr fitToPage="1"/>
  </sheetPr>
  <dimension ref="B1:H14"/>
  <sheetViews>
    <sheetView showGridLines="0" zoomScale="90" zoomScaleNormal="90" workbookViewId="0"/>
  </sheetViews>
  <sheetFormatPr baseColWidth="10" defaultColWidth="8.88671875" defaultRowHeight="14.25"/>
  <cols>
    <col min="1" max="1" width="2.77734375" customWidth="1"/>
    <col min="2" max="2" width="18.44140625" customWidth="1"/>
    <col min="3" max="8" width="17.77734375" customWidth="1"/>
    <col min="9" max="9" width="2.77734375" customWidth="1"/>
    <col min="10" max="10" width="10.6640625" customWidth="1"/>
  </cols>
  <sheetData>
    <row r="1" spans="2:8" ht="59.25" customHeight="1">
      <c r="B1" s="31" t="str">
        <f>"Julio "&amp;AñoCalendario</f>
        <v>Julio 2025</v>
      </c>
      <c r="C1" s="32"/>
      <c r="D1" s="32"/>
      <c r="E1" s="33"/>
      <c r="F1" s="33"/>
      <c r="G1" s="33"/>
      <c r="H1" s="34"/>
    </row>
    <row r="2" spans="2:8" ht="21.75" customHeight="1">
      <c r="B2" s="5" t="str">
        <f>IF(InicioDeSemana="DOMINGO", "DOMINGO","LUNES")</f>
        <v>LUNES</v>
      </c>
      <c r="C2" s="5" t="str">
        <f t="shared" ref="C2:H2" si="0">UPPER(TEXT(C3,"dddd"))</f>
        <v>MARTES</v>
      </c>
      <c r="D2" s="5" t="str">
        <f t="shared" si="0"/>
        <v>MIÉRCOLES</v>
      </c>
      <c r="E2" s="5" t="str">
        <f t="shared" si="0"/>
        <v>JUEVES</v>
      </c>
      <c r="F2" s="5" t="str">
        <f t="shared" si="0"/>
        <v>VIERNES</v>
      </c>
      <c r="G2" s="5" t="str">
        <f t="shared" si="0"/>
        <v>SÁBADO</v>
      </c>
      <c r="H2" s="5" t="str">
        <f t="shared" si="0"/>
        <v>DOMINGO</v>
      </c>
    </row>
    <row r="3" spans="2:8" ht="19.5" customHeight="1">
      <c r="B3" s="55">
        <f t="array" ref="B3:H3">DíasYSemanas+DATE(AñoCalendario,7,1)-WEEKDAY(DATE(AñoCalendario,7,1),(InicioDeSemana="LUNES")+1)+1</f>
        <v>45838</v>
      </c>
      <c r="C3" s="55">
        <v>45839</v>
      </c>
      <c r="D3" s="55">
        <v>45840</v>
      </c>
      <c r="E3" s="55">
        <v>45841</v>
      </c>
      <c r="F3" s="55">
        <v>45842</v>
      </c>
      <c r="G3" s="55">
        <v>45843</v>
      </c>
      <c r="H3" s="55">
        <v>45844</v>
      </c>
    </row>
    <row r="4" spans="2:8" ht="57.95" customHeight="1">
      <c r="B4" s="55"/>
      <c r="C4" s="55"/>
      <c r="D4" s="55"/>
      <c r="E4" s="55"/>
      <c r="F4" s="55"/>
      <c r="G4" s="55"/>
      <c r="H4" s="55"/>
    </row>
    <row r="5" spans="2:8" ht="19.5" customHeight="1">
      <c r="B5" s="57">
        <f t="array" ref="B5:H5">DíasYSemanas+DATE(AñoCalendario,7,1)-WEEKDAY(DATE(AñoCalendario,7,1),(InicioDeSemana="LUNES")+1)+8</f>
        <v>45845</v>
      </c>
      <c r="C5" s="57">
        <v>45846</v>
      </c>
      <c r="D5" s="57">
        <v>45847</v>
      </c>
      <c r="E5" s="57">
        <v>45848</v>
      </c>
      <c r="F5" s="57">
        <v>45849</v>
      </c>
      <c r="G5" s="57">
        <v>45850</v>
      </c>
      <c r="H5" s="57">
        <v>45851</v>
      </c>
    </row>
    <row r="6" spans="2:8" ht="57.95" customHeight="1">
      <c r="B6" s="57"/>
      <c r="C6" s="57"/>
      <c r="D6" s="57"/>
      <c r="E6" s="57"/>
      <c r="F6" s="57"/>
      <c r="G6" s="57"/>
      <c r="H6" s="57"/>
    </row>
    <row r="7" spans="2:8" ht="19.5" customHeight="1">
      <c r="B7" s="55">
        <f t="array" ref="B7:H7">DíasYSemanas+DATE(AñoCalendario,7,1)-WEEKDAY(DATE(AñoCalendario,7,1),(InicioDeSemana="LUNES")+1)+15</f>
        <v>45852</v>
      </c>
      <c r="C7" s="55">
        <v>45853</v>
      </c>
      <c r="D7" s="55">
        <v>45854</v>
      </c>
      <c r="E7" s="55">
        <v>45855</v>
      </c>
      <c r="F7" s="55">
        <v>45856</v>
      </c>
      <c r="G7" s="55">
        <v>45857</v>
      </c>
      <c r="H7" s="55">
        <v>45858</v>
      </c>
    </row>
    <row r="8" spans="2:8" ht="57.95" customHeight="1">
      <c r="B8" s="55"/>
      <c r="C8" s="55"/>
      <c r="D8" s="55"/>
      <c r="E8" s="55"/>
      <c r="F8" s="55"/>
      <c r="G8" s="55"/>
      <c r="H8" s="55"/>
    </row>
    <row r="9" spans="2:8" ht="19.5" customHeight="1">
      <c r="B9" s="57">
        <f t="array" ref="B9:H9">DíasYSemanas+DATE(AñoCalendario,7,1)-WEEKDAY(DATE(AñoCalendario,7,1),(InicioDeSemana="LUNES")+1)+22</f>
        <v>45859</v>
      </c>
      <c r="C9" s="57">
        <v>45860</v>
      </c>
      <c r="D9" s="57">
        <v>45861</v>
      </c>
      <c r="E9" s="57">
        <v>45862</v>
      </c>
      <c r="F9" s="57">
        <v>45863</v>
      </c>
      <c r="G9" s="57">
        <v>45864</v>
      </c>
      <c r="H9" s="57">
        <v>45865</v>
      </c>
    </row>
    <row r="10" spans="2:8" ht="57.95" customHeight="1">
      <c r="B10" s="57"/>
      <c r="C10" s="57"/>
      <c r="D10" s="57"/>
      <c r="E10" s="57"/>
      <c r="F10" s="57"/>
      <c r="G10" s="57"/>
      <c r="H10" s="57"/>
    </row>
    <row r="11" spans="2:8" ht="19.5" customHeight="1">
      <c r="B11" s="55">
        <f t="array" ref="B11:H11">DíasYSemanas+DATE(AñoCalendario,7,1)-WEEKDAY(DATE(AñoCalendario,7,1),(InicioDeSemana="LUNES")+1)+29</f>
        <v>45866</v>
      </c>
      <c r="C11" s="55">
        <v>45867</v>
      </c>
      <c r="D11" s="55">
        <v>45868</v>
      </c>
      <c r="E11" s="55">
        <v>45869</v>
      </c>
      <c r="F11" s="55">
        <v>45870</v>
      </c>
      <c r="G11" s="55">
        <v>45871</v>
      </c>
      <c r="H11" s="55">
        <v>45872</v>
      </c>
    </row>
    <row r="12" spans="2:8" ht="57.95" customHeight="1">
      <c r="B12" s="55"/>
      <c r="C12" s="55"/>
      <c r="D12" s="55"/>
      <c r="E12" s="55"/>
      <c r="F12" s="55"/>
      <c r="G12" s="55"/>
      <c r="H12" s="55"/>
    </row>
    <row r="13" spans="2:8" ht="19.5" customHeight="1">
      <c r="B13" s="57">
        <f t="array" ref="B13:C13">DíasYSemanas+DATE(AñoCalendario,7,1)-WEEKDAY(DATE(AñoCalendario,7,1),(InicioDeSemana="LUNES")+1)+36</f>
        <v>45873</v>
      </c>
      <c r="C13" s="57">
        <v>45874</v>
      </c>
      <c r="D13" s="59" t="s">
        <v>0</v>
      </c>
      <c r="E13" s="73"/>
      <c r="F13" s="73"/>
      <c r="G13" s="73"/>
      <c r="H13" s="74"/>
    </row>
    <row r="14" spans="2:8" ht="57.95" customHeight="1">
      <c r="B14" s="57"/>
      <c r="C14" s="57"/>
      <c r="D14" s="7"/>
      <c r="E14" s="75"/>
      <c r="F14" s="75"/>
      <c r="G14" s="75"/>
      <c r="H14" s="76"/>
    </row>
  </sheetData>
  <dataConsolidate/>
  <mergeCells count="1">
    <mergeCell ref="E13:H14"/>
  </mergeCells>
  <conditionalFormatting sqref="B13:D13">
    <cfRule type="expression" dxfId="17" priority="1">
      <formula>AND(DAY(B13)&gt;=1,DAY(B13)&lt;=15)</formula>
    </cfRule>
  </conditionalFormatting>
  <conditionalFormatting sqref="B3:G3">
    <cfRule type="expression" dxfId="16" priority="3">
      <formula>DAY(B3)&gt;8</formula>
    </cfRule>
  </conditionalFormatting>
  <conditionalFormatting sqref="B11:H11">
    <cfRule type="expression" dxfId="15" priority="4">
      <formula>AND(DAY(B11)&gt;=1,DAY(B11)&lt;=15)</formula>
    </cfRule>
  </conditionalFormatting>
  <dataValidations count="9">
    <dataValidation allowBlank="1" showInputMessage="1" showErrorMessage="1" prompt="El día de la semana se determinará automáticamente." sqref="C2:H2"/>
    <dataValidation allowBlank="1" showErrorMessage="1" prompt="El año de esta celda se actualiza automáticamente según el año especificado en la hoja de cálculo de enero. El Calendario siguiente incluye fechas de los meses anterior y posterior con un sombreado de fuente más claro." sqref="B1"/>
    <dataValidation allowBlank="1" showInputMessage="1" showErrorMessage="1" prompt="Esta fila y las filas 5, 7, 9, 11 y 13 contienen días naturales de la semana. Si esta celda no contiene el número 1, se trata de un día del mes anterior. Escribe notas en la celda E13." sqref="B3"/>
    <dataValidation allowBlank="1" showInputMessage="1" showErrorMessage="1" prompt="Esta fila contiene los nombres de los días laborables de este calendario. Esta celda contiene el día de inicio de la semana. Para cambiar el día de inicio, escribe un nuevo día laborable en la celda K4 de la hoja de cálculo de enero." sqref="B2"/>
    <dataValidation allowBlank="1" showInputMessage="1" showErrorMessage="1" prompt="El año en esta celda se actualiza automáticamente. Selecciona otro año en la celda K3 de la hoja de cálculo de enero para cambiar el año" sqref="C1"/>
    <dataValidation allowBlank="1" showInputMessage="1" showErrorMessage="1" prompt="Calendario del mes de julio" sqref="A1"/>
    <dataValidation allowBlank="1" showInputMessage="1" showErrorMessage="1" prompt="Escribe notas en la celda de la derecha." sqref="D13:D14"/>
    <dataValidation allowBlank="1" showInputMessage="1" showErrorMessage="1" prompt="Escribe notas en esta celda." sqref="E13:H14"/>
    <dataValidation allowBlank="1" showInputMessage="1" showErrorMessage="1" prompt="Las celdas de esta fila y las filas 6, 8, 10, 12 y 14 son para escribir notas diarias relacionadas con el día natural de la celda anterior." sqref="B4"/>
  </dataValidations>
  <printOptions horizontalCentered="1" verticalCentered="1"/>
  <pageMargins left="0.7" right="0.7" top="0.75" bottom="0.75" header="0.3" footer="0.3"/>
  <pageSetup paperSize="9" scale="83" orientation="landscape" r:id="rId1"/>
  <headerFooter differentFirst="1">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8"/>
    <pageSetUpPr fitToPage="1"/>
  </sheetPr>
  <dimension ref="B1:H14"/>
  <sheetViews>
    <sheetView showGridLines="0" zoomScale="90" zoomScaleNormal="90" workbookViewId="0"/>
  </sheetViews>
  <sheetFormatPr baseColWidth="10" defaultColWidth="8.88671875" defaultRowHeight="14.25"/>
  <cols>
    <col min="1" max="1" width="2.77734375" customWidth="1"/>
    <col min="2" max="2" width="18.44140625" customWidth="1"/>
    <col min="3" max="8" width="17.77734375" customWidth="1"/>
    <col min="9" max="9" width="2.77734375" customWidth="1"/>
    <col min="10" max="10" width="10.6640625" customWidth="1"/>
  </cols>
  <sheetData>
    <row r="1" spans="2:8" ht="59.25" customHeight="1">
      <c r="B1" s="35" t="str">
        <f>"Agosto "&amp;AñoCalendario</f>
        <v>Agosto 2025</v>
      </c>
      <c r="C1" s="36"/>
      <c r="D1" s="36"/>
      <c r="E1" s="37"/>
      <c r="F1" s="37"/>
      <c r="G1" s="37"/>
      <c r="H1" s="38"/>
    </row>
    <row r="2" spans="2:8" ht="21.75" customHeight="1">
      <c r="B2" s="5" t="str">
        <f>IF(InicioDeSemana="DOMINGO", "DOMINGO","LUNES")</f>
        <v>LUNES</v>
      </c>
      <c r="C2" s="5" t="str">
        <f t="shared" ref="C2:H2" si="0">UPPER(TEXT(C3,"dddd"))</f>
        <v>MARTES</v>
      </c>
      <c r="D2" s="5" t="str">
        <f t="shared" si="0"/>
        <v>MIÉRCOLES</v>
      </c>
      <c r="E2" s="5" t="str">
        <f t="shared" si="0"/>
        <v>JUEVES</v>
      </c>
      <c r="F2" s="5" t="str">
        <f t="shared" si="0"/>
        <v>VIERNES</v>
      </c>
      <c r="G2" s="5" t="str">
        <f t="shared" si="0"/>
        <v>SÁBADO</v>
      </c>
      <c r="H2" s="5" t="str">
        <f t="shared" si="0"/>
        <v>DOMINGO</v>
      </c>
    </row>
    <row r="3" spans="2:8" ht="19.5" customHeight="1">
      <c r="B3" s="55">
        <f t="array" ref="B3:H3">DíasYSemanas+DATE(AñoCalendario,8,1)-WEEKDAY(DATE(AñoCalendario,8,1),(InicioDeSemana="LUNES")+1)+1</f>
        <v>45866</v>
      </c>
      <c r="C3" s="55">
        <v>45867</v>
      </c>
      <c r="D3" s="55">
        <v>45868</v>
      </c>
      <c r="E3" s="55">
        <v>45869</v>
      </c>
      <c r="F3" s="55">
        <v>45870</v>
      </c>
      <c r="G3" s="55">
        <v>45871</v>
      </c>
      <c r="H3" s="55">
        <v>45872</v>
      </c>
    </row>
    <row r="4" spans="2:8" ht="57.95" customHeight="1">
      <c r="B4" s="55"/>
      <c r="C4" s="55"/>
      <c r="D4" s="55"/>
      <c r="E4" s="55"/>
      <c r="F4" s="55"/>
      <c r="G4" s="55"/>
      <c r="H4" s="55"/>
    </row>
    <row r="5" spans="2:8" ht="19.5" customHeight="1">
      <c r="B5" s="57">
        <f t="array" ref="B5:H5">DíasYSemanas+DATE(AñoCalendario,8,1)-WEEKDAY(DATE(AñoCalendario,8,1),(InicioDeSemana="LUNES")+1)+8</f>
        <v>45873</v>
      </c>
      <c r="C5" s="57">
        <v>45874</v>
      </c>
      <c r="D5" s="57">
        <v>45875</v>
      </c>
      <c r="E5" s="57">
        <v>45876</v>
      </c>
      <c r="F5" s="57">
        <v>45877</v>
      </c>
      <c r="G5" s="57">
        <v>45878</v>
      </c>
      <c r="H5" s="57">
        <v>45879</v>
      </c>
    </row>
    <row r="6" spans="2:8" ht="57.95" customHeight="1">
      <c r="B6" s="57"/>
      <c r="C6" s="57"/>
      <c r="D6" s="57"/>
      <c r="E6" s="57"/>
      <c r="F6" s="57"/>
      <c r="G6" s="57"/>
      <c r="H6" s="57"/>
    </row>
    <row r="7" spans="2:8" ht="19.5" customHeight="1">
      <c r="B7" s="55">
        <f t="array" ref="B7:H7">DíasYSemanas+DATE(AñoCalendario,8,1)-WEEKDAY(DATE(AñoCalendario,8,1),(InicioDeSemana="LUNES")+1)+15</f>
        <v>45880</v>
      </c>
      <c r="C7" s="55">
        <v>45881</v>
      </c>
      <c r="D7" s="55">
        <v>45882</v>
      </c>
      <c r="E7" s="55">
        <v>45883</v>
      </c>
      <c r="F7" s="55">
        <v>45884</v>
      </c>
      <c r="G7" s="55">
        <v>45885</v>
      </c>
      <c r="H7" s="55">
        <v>45886</v>
      </c>
    </row>
    <row r="8" spans="2:8" ht="57.95" customHeight="1">
      <c r="B8" s="55"/>
      <c r="C8" s="55"/>
      <c r="D8" s="55"/>
      <c r="E8" s="55"/>
      <c r="F8" s="55"/>
      <c r="G8" s="55"/>
      <c r="H8" s="55"/>
    </row>
    <row r="9" spans="2:8" ht="19.5" customHeight="1">
      <c r="B9" s="57">
        <f t="array" ref="B9:H9">DíasYSemanas+DATE(AñoCalendario,8,1)-WEEKDAY(DATE(AñoCalendario,8,1),(InicioDeSemana="LUNES")+1)+22</f>
        <v>45887</v>
      </c>
      <c r="C9" s="57">
        <v>45888</v>
      </c>
      <c r="D9" s="57">
        <v>45889</v>
      </c>
      <c r="E9" s="57">
        <v>45890</v>
      </c>
      <c r="F9" s="57">
        <v>45891</v>
      </c>
      <c r="G9" s="57">
        <v>45892</v>
      </c>
      <c r="H9" s="57">
        <v>45893</v>
      </c>
    </row>
    <row r="10" spans="2:8" ht="57.95" customHeight="1">
      <c r="B10" s="57"/>
      <c r="C10" s="57"/>
      <c r="D10" s="57"/>
      <c r="E10" s="57"/>
      <c r="F10" s="57"/>
      <c r="G10" s="57"/>
      <c r="H10" s="57"/>
    </row>
    <row r="11" spans="2:8" ht="19.5" customHeight="1">
      <c r="B11" s="55">
        <f t="array" ref="B11:H11">DíasYSemanas+DATE(AñoCalendario,8,1)-WEEKDAY(DATE(AñoCalendario,8,1),(InicioDeSemana="LUNES")+1)+29</f>
        <v>45894</v>
      </c>
      <c r="C11" s="55">
        <v>45895</v>
      </c>
      <c r="D11" s="55">
        <v>45896</v>
      </c>
      <c r="E11" s="55">
        <v>45897</v>
      </c>
      <c r="F11" s="55">
        <v>45898</v>
      </c>
      <c r="G11" s="55">
        <v>45899</v>
      </c>
      <c r="H11" s="55">
        <v>45900</v>
      </c>
    </row>
    <row r="12" spans="2:8" ht="57.95" customHeight="1">
      <c r="B12" s="55"/>
      <c r="C12" s="55"/>
      <c r="D12" s="55"/>
      <c r="E12" s="55"/>
      <c r="F12" s="55"/>
      <c r="G12" s="55"/>
      <c r="H12" s="55"/>
    </row>
    <row r="13" spans="2:8" ht="19.5" customHeight="1">
      <c r="B13" s="57">
        <f t="array" ref="B13:C13">DíasYSemanas+DATE(AñoCalendario,8,1)-WEEKDAY(DATE(AñoCalendario,8,1),(InicioDeSemana="LUNES")+1)+36</f>
        <v>45901</v>
      </c>
      <c r="C13" s="57">
        <v>45902</v>
      </c>
      <c r="D13" s="59" t="s">
        <v>0</v>
      </c>
      <c r="E13" s="73"/>
      <c r="F13" s="73"/>
      <c r="G13" s="73"/>
      <c r="H13" s="74"/>
    </row>
    <row r="14" spans="2:8" ht="57.95" customHeight="1">
      <c r="B14" s="57"/>
      <c r="C14" s="57"/>
      <c r="D14" s="7"/>
      <c r="E14" s="75"/>
      <c r="F14" s="75"/>
      <c r="G14" s="75"/>
      <c r="H14" s="76"/>
    </row>
  </sheetData>
  <mergeCells count="1">
    <mergeCell ref="E13:H14"/>
  </mergeCells>
  <conditionalFormatting sqref="B13:D13">
    <cfRule type="expression" dxfId="14" priority="1">
      <formula>AND(DAY(B13)&gt;=1,DAY(B13)&lt;=15)</formula>
    </cfRule>
  </conditionalFormatting>
  <conditionalFormatting sqref="B3:G3">
    <cfRule type="expression" dxfId="13" priority="3">
      <formula>DAY(B3)&gt;8</formula>
    </cfRule>
  </conditionalFormatting>
  <conditionalFormatting sqref="B11:H11">
    <cfRule type="expression" dxfId="12" priority="4">
      <formula>AND(DAY(B11)&gt;=1,DAY(B11)&lt;=15)</formula>
    </cfRule>
  </conditionalFormatting>
  <dataValidations count="9">
    <dataValidation allowBlank="1" showInputMessage="1" showErrorMessage="1" prompt="El día de la semana se determinará automáticamente." sqref="C2:H2"/>
    <dataValidation allowBlank="1" showErrorMessage="1" prompt="El año de esta celda se actualiza automáticamente según el año especificado en la hoja de cálculo de enero. El Calendario siguiente incluye fechas de los meses anterior y posterior con un sombreado de fuente más claro." sqref="B1"/>
    <dataValidation allowBlank="1" showInputMessage="1" showErrorMessage="1" prompt="Esta fila y las filas 5, 7, 9, 11 y 13 contienen días naturales de la semana. Si esta celda no contiene el número 1, se trata de un día del mes anterior. Escribe notas en la celda E13." sqref="B3"/>
    <dataValidation allowBlank="1" showInputMessage="1" showErrorMessage="1" prompt="Esta fila contiene los nombres de los días laborables de este calendario. Esta celda contiene el día de inicio de la semana. Para cambiar el día de inicio, escribe un nuevo día laborable en la celda K4 de la hoja de cálculo de enero." sqref="B2"/>
    <dataValidation allowBlank="1" showInputMessage="1" showErrorMessage="1" prompt="Calendario del mes de agosto" sqref="A1"/>
    <dataValidation allowBlank="1" showInputMessage="1" showErrorMessage="1" prompt="Escribe notas en la celda de la derecha." sqref="D13:D14"/>
    <dataValidation allowBlank="1" showInputMessage="1" showErrorMessage="1" prompt="Escribe notas en esta celda." sqref="E13:H14"/>
    <dataValidation allowBlank="1" showInputMessage="1" showErrorMessage="1" prompt="Las celdas de esta fila y las filas 6, 8, 10, 12 y 14 son para escribir notas diarias relacionadas con el día natural de la celda anterior." sqref="B4"/>
    <dataValidation allowBlank="1" showInputMessage="1" showErrorMessage="1" prompt="El año en esta celda se actualiza automáticamente. Selecciona otro año en la celda K3 de la hoja de cálculo de enero para cambiar el año" sqref="C1"/>
  </dataValidations>
  <printOptions horizontalCentered="1" verticalCentered="1"/>
  <pageMargins left="0.7" right="0.7" top="0.75" bottom="0.75" header="0.3" footer="0.3"/>
  <pageSetup paperSize="9" scale="83" orientation="landscape" r:id="rId1"/>
  <headerFooter differentFirst="1">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8" tint="-0.249977111117893"/>
    <pageSetUpPr fitToPage="1"/>
  </sheetPr>
  <dimension ref="B1:H14"/>
  <sheetViews>
    <sheetView showGridLines="0" zoomScale="90" zoomScaleNormal="90" workbookViewId="0"/>
  </sheetViews>
  <sheetFormatPr baseColWidth="10" defaultColWidth="8.88671875" defaultRowHeight="14.25"/>
  <cols>
    <col min="1" max="1" width="2.77734375" customWidth="1"/>
    <col min="2" max="2" width="18.44140625" customWidth="1"/>
    <col min="3" max="8" width="17.77734375" customWidth="1"/>
    <col min="9" max="9" width="2.77734375" customWidth="1"/>
    <col min="10" max="10" width="10.6640625" customWidth="1"/>
  </cols>
  <sheetData>
    <row r="1" spans="2:8" ht="59.25" customHeight="1">
      <c r="B1" s="39" t="str">
        <f>"Septiembre "&amp;AñoCalendario</f>
        <v>Septiembre 2025</v>
      </c>
      <c r="C1" s="40"/>
      <c r="D1" s="40"/>
      <c r="E1" s="41"/>
      <c r="F1" s="41"/>
      <c r="G1" s="41"/>
      <c r="H1" s="42"/>
    </row>
    <row r="2" spans="2:8" ht="21.75" customHeight="1">
      <c r="B2" s="5" t="str">
        <f>IF(InicioDeSemana="DOMINGO", "DOMINGO","LUNES")</f>
        <v>LUNES</v>
      </c>
      <c r="C2" s="5" t="str">
        <f t="shared" ref="C2:H2" si="0">UPPER(TEXT(C3,"dddd"))</f>
        <v>MARTES</v>
      </c>
      <c r="D2" s="5" t="str">
        <f t="shared" si="0"/>
        <v>MIÉRCOLES</v>
      </c>
      <c r="E2" s="5" t="str">
        <f t="shared" si="0"/>
        <v>JUEVES</v>
      </c>
      <c r="F2" s="5" t="str">
        <f t="shared" si="0"/>
        <v>VIERNES</v>
      </c>
      <c r="G2" s="5" t="str">
        <f t="shared" si="0"/>
        <v>SÁBADO</v>
      </c>
      <c r="H2" s="5" t="str">
        <f t="shared" si="0"/>
        <v>DOMINGO</v>
      </c>
    </row>
    <row r="3" spans="2:8" ht="19.5" customHeight="1">
      <c r="B3" s="55">
        <f t="array" ref="B3:H3">DíasYSemanas+DATE(AñoCalendario,9,1)-WEEKDAY(DATE(AñoCalendario,9,1),(InicioDeSemana="LUNES")+1)+1</f>
        <v>45901</v>
      </c>
      <c r="C3" s="55">
        <v>45902</v>
      </c>
      <c r="D3" s="55">
        <v>45903</v>
      </c>
      <c r="E3" s="55">
        <v>45904</v>
      </c>
      <c r="F3" s="55">
        <v>45905</v>
      </c>
      <c r="G3" s="55">
        <v>45906</v>
      </c>
      <c r="H3" s="55">
        <v>45907</v>
      </c>
    </row>
    <row r="4" spans="2:8" ht="57.95" customHeight="1">
      <c r="B4" s="55"/>
      <c r="C4" s="55"/>
      <c r="D4" s="55"/>
      <c r="E4" s="55"/>
      <c r="F4" s="55"/>
      <c r="G4" s="55"/>
      <c r="H4" s="55"/>
    </row>
    <row r="5" spans="2:8" ht="19.5" customHeight="1">
      <c r="B5" s="57">
        <f t="array" ref="B5:H5">DíasYSemanas+DATE(AñoCalendario,9,1)-WEEKDAY(DATE(AñoCalendario,9,1),(InicioDeSemana="LUNES")+1)+8</f>
        <v>45908</v>
      </c>
      <c r="C5" s="57">
        <v>45909</v>
      </c>
      <c r="D5" s="57">
        <v>45910</v>
      </c>
      <c r="E5" s="57">
        <v>45911</v>
      </c>
      <c r="F5" s="57">
        <v>45912</v>
      </c>
      <c r="G5" s="57">
        <v>45913</v>
      </c>
      <c r="H5" s="57">
        <v>45914</v>
      </c>
    </row>
    <row r="6" spans="2:8" ht="57.95" customHeight="1">
      <c r="B6" s="57"/>
      <c r="C6" s="57"/>
      <c r="D6" s="57"/>
      <c r="E6" s="57"/>
      <c r="F6" s="57"/>
      <c r="G6" s="57"/>
      <c r="H6" s="57"/>
    </row>
    <row r="7" spans="2:8" ht="19.5" customHeight="1">
      <c r="B7" s="55">
        <f t="array" ref="B7:H7">DíasYSemanas+DATE(AñoCalendario,9,1)-WEEKDAY(DATE(AñoCalendario,9,1),(InicioDeSemana="LUNES")+1)+15</f>
        <v>45915</v>
      </c>
      <c r="C7" s="55">
        <v>45916</v>
      </c>
      <c r="D7" s="55">
        <v>45917</v>
      </c>
      <c r="E7" s="55">
        <v>45918</v>
      </c>
      <c r="F7" s="55">
        <v>45919</v>
      </c>
      <c r="G7" s="55">
        <v>45920</v>
      </c>
      <c r="H7" s="55">
        <v>45921</v>
      </c>
    </row>
    <row r="8" spans="2:8" ht="57.95" customHeight="1">
      <c r="B8" s="55"/>
      <c r="C8" s="55"/>
      <c r="D8" s="55"/>
      <c r="E8" s="55"/>
      <c r="F8" s="55"/>
      <c r="G8" s="55"/>
      <c r="H8" s="55"/>
    </row>
    <row r="9" spans="2:8" ht="19.5" customHeight="1">
      <c r="B9" s="57">
        <f t="array" ref="B9:H9">DíasYSemanas+DATE(AñoCalendario,9,1)-WEEKDAY(DATE(AñoCalendario,9,1),(InicioDeSemana="LUNES")+1)+22</f>
        <v>45922</v>
      </c>
      <c r="C9" s="57">
        <v>45923</v>
      </c>
      <c r="D9" s="57">
        <v>45924</v>
      </c>
      <c r="E9" s="57">
        <v>45925</v>
      </c>
      <c r="F9" s="57">
        <v>45926</v>
      </c>
      <c r="G9" s="57">
        <v>45927</v>
      </c>
      <c r="H9" s="57">
        <v>45928</v>
      </c>
    </row>
    <row r="10" spans="2:8" ht="57.95" customHeight="1">
      <c r="B10" s="57"/>
      <c r="C10" s="57"/>
      <c r="D10" s="57"/>
      <c r="E10" s="57"/>
      <c r="F10" s="57"/>
      <c r="G10" s="57"/>
      <c r="H10" s="57"/>
    </row>
    <row r="11" spans="2:8" ht="19.5" customHeight="1">
      <c r="B11" s="55">
        <f t="array" ref="B11:H11">DíasYSemanas+DATE(AñoCalendario,9,1)-WEEKDAY(DATE(AñoCalendario,9,1),(InicioDeSemana="LUNES")+1)+29</f>
        <v>45929</v>
      </c>
      <c r="C11" s="55">
        <v>45930</v>
      </c>
      <c r="D11" s="55">
        <v>45931</v>
      </c>
      <c r="E11" s="55">
        <v>45932</v>
      </c>
      <c r="F11" s="55">
        <v>45933</v>
      </c>
      <c r="G11" s="55">
        <v>45934</v>
      </c>
      <c r="H11" s="55">
        <v>45935</v>
      </c>
    </row>
    <row r="12" spans="2:8" ht="57.95" customHeight="1">
      <c r="B12" s="55"/>
      <c r="C12" s="55"/>
      <c r="D12" s="55"/>
      <c r="E12" s="55"/>
      <c r="F12" s="55"/>
      <c r="G12" s="55"/>
      <c r="H12" s="55"/>
    </row>
    <row r="13" spans="2:8" ht="19.5" customHeight="1">
      <c r="B13" s="57">
        <f t="array" ref="B13:C13">DíasYSemanas+DATE(AñoCalendario,9,1)-WEEKDAY(DATE(AñoCalendario,9,1),(InicioDeSemana="LUNES")+1)+36</f>
        <v>45936</v>
      </c>
      <c r="C13" s="57">
        <v>45937</v>
      </c>
      <c r="D13" s="59" t="s">
        <v>0</v>
      </c>
      <c r="E13" s="73"/>
      <c r="F13" s="73"/>
      <c r="G13" s="73"/>
      <c r="H13" s="74"/>
    </row>
    <row r="14" spans="2:8" ht="57.95" customHeight="1">
      <c r="B14" s="57"/>
      <c r="C14" s="57"/>
      <c r="D14" s="7"/>
      <c r="E14" s="75"/>
      <c r="F14" s="75"/>
      <c r="G14" s="75"/>
      <c r="H14" s="76"/>
    </row>
  </sheetData>
  <mergeCells count="1">
    <mergeCell ref="E13:H14"/>
  </mergeCells>
  <conditionalFormatting sqref="B13:D13">
    <cfRule type="expression" dxfId="11" priority="1">
      <formula>AND(DAY(B13)&gt;=1,DAY(B13)&lt;=15)</formula>
    </cfRule>
  </conditionalFormatting>
  <conditionalFormatting sqref="B3:G3">
    <cfRule type="expression" dxfId="10" priority="3">
      <formula>DAY(B3)&gt;8</formula>
    </cfRule>
  </conditionalFormatting>
  <conditionalFormatting sqref="B11:H11">
    <cfRule type="expression" dxfId="9" priority="4">
      <formula>AND(DAY(B11)&gt;=1,DAY(B11)&lt;=15)</formula>
    </cfRule>
  </conditionalFormatting>
  <dataValidations count="9">
    <dataValidation allowBlank="1" showInputMessage="1" showErrorMessage="1" prompt="El día de la semana se determinará automáticamente." sqref="C2:H2"/>
    <dataValidation allowBlank="1" showErrorMessage="1" prompt="El año de esta celda se actualiza automáticamente según el año especificado en la hoja de cálculo de enero. El Calendario siguiente incluye fechas de los meses anterior y posterior con un sombreado de fuente más claro." sqref="B1"/>
    <dataValidation allowBlank="1" showInputMessage="1" showErrorMessage="1" prompt="Esta fila y las filas 5, 7, 9, 11 y 13 contienen días naturales de la semana. Si esta celda no contiene el número 1, se trata de un día del mes anterior. Escribe notas en la celda E13." sqref="B3"/>
    <dataValidation allowBlank="1" showInputMessage="1" showErrorMessage="1" prompt="Esta fila contiene los nombres de los días laborables de este calendario. Esta celda contiene el día de inicio de la semana. Para cambiar el día de inicio, escribe un nuevo día laborable en la celda K4 de la hoja de cálculo de enero." sqref="B2"/>
    <dataValidation allowBlank="1" showInputMessage="1" showErrorMessage="1" prompt="Calendario del mes de septiembre" sqref="A1"/>
    <dataValidation allowBlank="1" showInputMessage="1" showErrorMessage="1" prompt="Escribe notas en la celda de la derecha." sqref="D13:D14"/>
    <dataValidation allowBlank="1" showInputMessage="1" showErrorMessage="1" prompt="Escribe notas en esta celda." sqref="E13:H14"/>
    <dataValidation allowBlank="1" showInputMessage="1" showErrorMessage="1" prompt="Las celdas de esta fila y las filas 6, 8, 10, 12 y 14 son para escribir notas diarias relacionadas con el día natural de la celda anterior." sqref="B4"/>
    <dataValidation allowBlank="1" showInputMessage="1" showErrorMessage="1" prompt="El año en esta celda se actualiza automáticamente. Selecciona otro año en la celda K3 de la hoja de cálculo de enero para cambiar el año" sqref="C1"/>
  </dataValidations>
  <printOptions horizontalCentered="1" verticalCentered="1"/>
  <pageMargins left="0.7" right="0.7" top="0.75" bottom="0.75" header="0.3" footer="0.3"/>
  <pageSetup paperSize="9" scale="83" orientation="landscape" r:id="rId1"/>
  <headerFooter differentFirst="1">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9" tint="-0.249977111117893"/>
    <pageSetUpPr fitToPage="1"/>
  </sheetPr>
  <dimension ref="B1:H14"/>
  <sheetViews>
    <sheetView showGridLines="0" zoomScale="90" zoomScaleNormal="90" workbookViewId="0"/>
  </sheetViews>
  <sheetFormatPr baseColWidth="10" defaultColWidth="8.88671875" defaultRowHeight="14.25"/>
  <cols>
    <col min="1" max="1" width="2.77734375" customWidth="1"/>
    <col min="2" max="2" width="18.44140625" customWidth="1"/>
    <col min="3" max="8" width="17.77734375" customWidth="1"/>
    <col min="9" max="9" width="2.77734375" customWidth="1"/>
  </cols>
  <sheetData>
    <row r="1" spans="2:8" ht="59.25" customHeight="1">
      <c r="B1" s="54" t="str">
        <f>"Octubre "&amp;AñoCalendario</f>
        <v>Octubre 2025</v>
      </c>
      <c r="C1" s="46"/>
      <c r="D1" s="46"/>
      <c r="E1" s="47"/>
      <c r="F1" s="47"/>
      <c r="G1" s="47"/>
      <c r="H1" s="48"/>
    </row>
    <row r="2" spans="2:8" ht="21.75" customHeight="1">
      <c r="B2" s="5" t="str">
        <f>IF(InicioDeSemana="DOMINGO", "DOMINGO","LUNES")</f>
        <v>LUNES</v>
      </c>
      <c r="C2" s="5" t="str">
        <f t="shared" ref="C2:H2" si="0">UPPER(TEXT(C3,"dddd"))</f>
        <v>MARTES</v>
      </c>
      <c r="D2" s="5" t="str">
        <f t="shared" si="0"/>
        <v>MIÉRCOLES</v>
      </c>
      <c r="E2" s="5" t="str">
        <f t="shared" si="0"/>
        <v>JUEVES</v>
      </c>
      <c r="F2" s="5" t="str">
        <f t="shared" si="0"/>
        <v>VIERNES</v>
      </c>
      <c r="G2" s="5" t="str">
        <f t="shared" si="0"/>
        <v>SÁBADO</v>
      </c>
      <c r="H2" s="5" t="str">
        <f t="shared" si="0"/>
        <v>DOMINGO</v>
      </c>
    </row>
    <row r="3" spans="2:8" ht="19.5" customHeight="1">
      <c r="B3" s="55">
        <f t="array" ref="B3:H3">DíasYSemanas+DATE(AñoCalendario,10,1)-WEEKDAY(DATE(AñoCalendario,10,1),(InicioDeSemana="LUNES")+1)+1</f>
        <v>45929</v>
      </c>
      <c r="C3" s="55">
        <v>45930</v>
      </c>
      <c r="D3" s="55">
        <v>45931</v>
      </c>
      <c r="E3" s="55">
        <v>45932</v>
      </c>
      <c r="F3" s="55">
        <v>45933</v>
      </c>
      <c r="G3" s="55">
        <v>45934</v>
      </c>
      <c r="H3" s="55">
        <v>45935</v>
      </c>
    </row>
    <row r="4" spans="2:8" ht="57.95" customHeight="1">
      <c r="B4" s="55"/>
      <c r="C4" s="55"/>
      <c r="D4" s="55"/>
      <c r="E4" s="55"/>
      <c r="F4" s="55"/>
      <c r="G4" s="55"/>
      <c r="H4" s="55"/>
    </row>
    <row r="5" spans="2:8" ht="19.5" customHeight="1">
      <c r="B5" s="57">
        <f t="array" ref="B5:H5">DíasYSemanas+DATE(AñoCalendario,10,1)-WEEKDAY(DATE(AñoCalendario,10,1),(InicioDeSemana="LUNES")+1)+8</f>
        <v>45936</v>
      </c>
      <c r="C5" s="57">
        <v>45937</v>
      </c>
      <c r="D5" s="57">
        <v>45938</v>
      </c>
      <c r="E5" s="57">
        <v>45939</v>
      </c>
      <c r="F5" s="57">
        <v>45940</v>
      </c>
      <c r="G5" s="57">
        <v>45941</v>
      </c>
      <c r="H5" s="57">
        <v>45942</v>
      </c>
    </row>
    <row r="6" spans="2:8" ht="57.95" customHeight="1">
      <c r="B6" s="57"/>
      <c r="C6" s="57"/>
      <c r="D6" s="57"/>
      <c r="E6" s="57"/>
      <c r="F6" s="57"/>
      <c r="G6" s="57"/>
      <c r="H6" s="57"/>
    </row>
    <row r="7" spans="2:8" ht="19.5" customHeight="1">
      <c r="B7" s="55">
        <f t="array" ref="B7:H7">DíasYSemanas+DATE(AñoCalendario,10,1)-WEEKDAY(DATE(AñoCalendario,10,1),(InicioDeSemana="LUNES")+1)+15</f>
        <v>45943</v>
      </c>
      <c r="C7" s="55">
        <v>45944</v>
      </c>
      <c r="D7" s="55">
        <v>45945</v>
      </c>
      <c r="E7" s="55">
        <v>45946</v>
      </c>
      <c r="F7" s="55">
        <v>45947</v>
      </c>
      <c r="G7" s="55">
        <v>45948</v>
      </c>
      <c r="H7" s="55">
        <v>45949</v>
      </c>
    </row>
    <row r="8" spans="2:8" ht="57.95" customHeight="1">
      <c r="B8" s="55"/>
      <c r="C8" s="55"/>
      <c r="D8" s="55"/>
      <c r="E8" s="55"/>
      <c r="F8" s="55"/>
      <c r="G8" s="55"/>
      <c r="H8" s="55"/>
    </row>
    <row r="9" spans="2:8" ht="19.5" customHeight="1">
      <c r="B9" s="57">
        <f t="array" ref="B9:H9">DíasYSemanas+DATE(AñoCalendario,10,1)-WEEKDAY(DATE(AñoCalendario,10,1),(InicioDeSemana="LUNES")+1)+22</f>
        <v>45950</v>
      </c>
      <c r="C9" s="57">
        <v>45951</v>
      </c>
      <c r="D9" s="57">
        <v>45952</v>
      </c>
      <c r="E9" s="57">
        <v>45953</v>
      </c>
      <c r="F9" s="57">
        <v>45954</v>
      </c>
      <c r="G9" s="57">
        <v>45955</v>
      </c>
      <c r="H9" s="57">
        <v>45956</v>
      </c>
    </row>
    <row r="10" spans="2:8" ht="57.95" customHeight="1">
      <c r="B10" s="57"/>
      <c r="C10" s="57"/>
      <c r="D10" s="57"/>
      <c r="E10" s="57"/>
      <c r="F10" s="57"/>
      <c r="G10" s="57"/>
      <c r="H10" s="57"/>
    </row>
    <row r="11" spans="2:8" ht="19.5" customHeight="1">
      <c r="B11" s="55">
        <f t="array" ref="B11:H11">DíasYSemanas+DATE(AñoCalendario,10,1)-WEEKDAY(DATE(AñoCalendario,10,1),(InicioDeSemana="LUNES")+1)+29</f>
        <v>45957</v>
      </c>
      <c r="C11" s="55">
        <v>45958</v>
      </c>
      <c r="D11" s="55">
        <v>45959</v>
      </c>
      <c r="E11" s="55">
        <v>45960</v>
      </c>
      <c r="F11" s="55">
        <v>45961</v>
      </c>
      <c r="G11" s="55">
        <v>45962</v>
      </c>
      <c r="H11" s="55">
        <v>45963</v>
      </c>
    </row>
    <row r="12" spans="2:8" ht="57.95" customHeight="1">
      <c r="B12" s="55"/>
      <c r="C12" s="55"/>
      <c r="D12" s="55"/>
      <c r="E12" s="55"/>
      <c r="F12" s="55"/>
      <c r="G12" s="55"/>
      <c r="H12" s="55"/>
    </row>
    <row r="13" spans="2:8" ht="19.5" customHeight="1">
      <c r="B13" s="57">
        <f t="array" ref="B13:C13">DíasYSemanas+DATE(AñoCalendario,10,1)-WEEKDAY(DATE(AñoCalendario,10,1),(InicioDeSemana="LUNES")+1)+36</f>
        <v>45964</v>
      </c>
      <c r="C13" s="57">
        <v>45965</v>
      </c>
      <c r="D13" s="59" t="s">
        <v>0</v>
      </c>
      <c r="E13" s="73"/>
      <c r="F13" s="73"/>
      <c r="G13" s="73"/>
      <c r="H13" s="74"/>
    </row>
    <row r="14" spans="2:8" ht="57.95" customHeight="1">
      <c r="B14" s="57"/>
      <c r="C14" s="57"/>
      <c r="D14" s="7"/>
      <c r="E14" s="75"/>
      <c r="F14" s="75"/>
      <c r="G14" s="75"/>
      <c r="H14" s="76"/>
    </row>
  </sheetData>
  <mergeCells count="1">
    <mergeCell ref="E13:H14"/>
  </mergeCells>
  <conditionalFormatting sqref="B13:D13">
    <cfRule type="expression" dxfId="8" priority="1">
      <formula>AND(DAY(B13)&gt;=1,DAY(B13)&lt;=15)</formula>
    </cfRule>
  </conditionalFormatting>
  <conditionalFormatting sqref="B3:G3">
    <cfRule type="expression" dxfId="7" priority="3">
      <formula>DAY(B3)&gt;8</formula>
    </cfRule>
  </conditionalFormatting>
  <conditionalFormatting sqref="B11:H11">
    <cfRule type="expression" dxfId="6" priority="4">
      <formula>AND(DAY(B11)&gt;=1,DAY(B11)&lt;=15)</formula>
    </cfRule>
  </conditionalFormatting>
  <dataValidations count="9">
    <dataValidation allowBlank="1" showInputMessage="1" showErrorMessage="1" prompt="El día de la semana se determinará automáticamente." sqref="C2:H2"/>
    <dataValidation allowBlank="1" showErrorMessage="1" prompt="El año de esta celda se actualiza automáticamente según el año especificado en la hoja de cálculo de enero. El Calendario siguiente incluye fechas de los meses anterior y posterior con un sombreado de fuente más claro." sqref="B1"/>
    <dataValidation allowBlank="1" showInputMessage="1" showErrorMessage="1" prompt="Esta fila y las filas 5, 7, 9, 11 y 13 contienen días naturales de la semana. Si esta celda no contiene el número 1, se trata de un día del mes anterior. Escribe notas en la celda E13." sqref="B3"/>
    <dataValidation allowBlank="1" showInputMessage="1" showErrorMessage="1" prompt="Esta fila contiene los nombres de los días laborables de este calendario. Esta celda contiene el día de inicio de la semana. Para cambiar el día de inicio, escribe un nuevo día laborable en la celda K4 de la hoja de cálculo de enero." sqref="B2"/>
    <dataValidation allowBlank="1" showInputMessage="1" showErrorMessage="1" prompt="Calendario del mes de octubre" sqref="A1"/>
    <dataValidation allowBlank="1" showInputMessage="1" showErrorMessage="1" prompt="Escribe notas en la celda de la derecha." sqref="D13:D14"/>
    <dataValidation allowBlank="1" showInputMessage="1" showErrorMessage="1" prompt="Escribe notas en esta celda." sqref="E13:H14"/>
    <dataValidation allowBlank="1" showInputMessage="1" showErrorMessage="1" prompt="Las celdas de esta fila y las filas 6, 8, 10, 12 y 14 son para escribir notas diarias relacionadas con el día natural de la celda anterior." sqref="B4"/>
    <dataValidation allowBlank="1" showInputMessage="1" showErrorMessage="1" prompt="El año en esta celda se actualiza automáticamente. Selecciona otro año en la celda K3 de la hoja de cálculo de enero para cambiar el año" sqref="C1"/>
  </dataValidations>
  <printOptions horizontalCentered="1" verticalCentered="1"/>
  <pageMargins left="0.7" right="0.7" top="0.75" bottom="0.75" header="0.3" footer="0.3"/>
  <pageSetup paperSize="9" scale="83" orientation="landscape" r:id="rId1"/>
  <headerFooter differentFirst="1">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tint="-0.499984740745262"/>
    <pageSetUpPr fitToPage="1"/>
  </sheetPr>
  <dimension ref="B1:H14"/>
  <sheetViews>
    <sheetView showGridLines="0" zoomScale="90" zoomScaleNormal="90" workbookViewId="0"/>
  </sheetViews>
  <sheetFormatPr baseColWidth="10" defaultColWidth="8.88671875" defaultRowHeight="14.25"/>
  <cols>
    <col min="1" max="1" width="2.77734375" customWidth="1"/>
    <col min="2" max="2" width="18.44140625" customWidth="1"/>
    <col min="3" max="8" width="17.77734375" customWidth="1"/>
    <col min="9" max="9" width="2.77734375" customWidth="1"/>
  </cols>
  <sheetData>
    <row r="1" spans="2:8" ht="59.25" customHeight="1">
      <c r="B1" s="49" t="str">
        <f>"Noviembre "&amp;AñoCalendario</f>
        <v>Noviembre 2025</v>
      </c>
      <c r="C1" s="43"/>
      <c r="D1" s="43"/>
      <c r="E1" s="44"/>
      <c r="F1" s="44"/>
      <c r="G1" s="44"/>
      <c r="H1" s="45"/>
    </row>
    <row r="2" spans="2:8" ht="21.75" customHeight="1">
      <c r="B2" s="5" t="str">
        <f>IF(InicioDeSemana="DOMINGO", "DOMINGO","LUNES")</f>
        <v>LUNES</v>
      </c>
      <c r="C2" s="5" t="str">
        <f t="shared" ref="C2:H2" si="0">UPPER(TEXT(C3,"dddd"))</f>
        <v>MARTES</v>
      </c>
      <c r="D2" s="5" t="str">
        <f t="shared" si="0"/>
        <v>MIÉRCOLES</v>
      </c>
      <c r="E2" s="5" t="str">
        <f t="shared" si="0"/>
        <v>JUEVES</v>
      </c>
      <c r="F2" s="5" t="str">
        <f t="shared" si="0"/>
        <v>VIERNES</v>
      </c>
      <c r="G2" s="5" t="str">
        <f t="shared" si="0"/>
        <v>SÁBADO</v>
      </c>
      <c r="H2" s="5" t="str">
        <f t="shared" si="0"/>
        <v>DOMINGO</v>
      </c>
    </row>
    <row r="3" spans="2:8" ht="19.5" customHeight="1">
      <c r="B3" s="55">
        <f t="array" ref="B3:H3">DíasYSemanas+DATE(AñoCalendario,11,1)-WEEKDAY(DATE(AñoCalendario,11,1),(InicioDeSemana="LUNES")+1)+1</f>
        <v>45957</v>
      </c>
      <c r="C3" s="55">
        <v>45958</v>
      </c>
      <c r="D3" s="55">
        <v>45959</v>
      </c>
      <c r="E3" s="55">
        <v>45960</v>
      </c>
      <c r="F3" s="55">
        <v>45961</v>
      </c>
      <c r="G3" s="55">
        <v>45962</v>
      </c>
      <c r="H3" s="55">
        <v>45963</v>
      </c>
    </row>
    <row r="4" spans="2:8" ht="57.95" customHeight="1">
      <c r="B4" s="55"/>
      <c r="C4" s="55"/>
      <c r="D4" s="55"/>
      <c r="E4" s="55"/>
      <c r="F4" s="55"/>
      <c r="G4" s="55"/>
      <c r="H4" s="55"/>
    </row>
    <row r="5" spans="2:8" ht="19.5" customHeight="1">
      <c r="B5" s="57">
        <f t="array" ref="B5:H5">DíasYSemanas+DATE(AñoCalendario,11,1)-WEEKDAY(DATE(AñoCalendario,11,1),(InicioDeSemana="LUNES")+1)+8</f>
        <v>45964</v>
      </c>
      <c r="C5" s="57">
        <v>45965</v>
      </c>
      <c r="D5" s="57">
        <v>45966</v>
      </c>
      <c r="E5" s="57">
        <v>45967</v>
      </c>
      <c r="F5" s="57">
        <v>45968</v>
      </c>
      <c r="G5" s="57">
        <v>45969</v>
      </c>
      <c r="H5" s="57">
        <v>45970</v>
      </c>
    </row>
    <row r="6" spans="2:8" ht="57.95" customHeight="1">
      <c r="B6" s="57"/>
      <c r="C6" s="57"/>
      <c r="D6" s="57"/>
      <c r="E6" s="57"/>
      <c r="F6" s="57"/>
      <c r="G6" s="57"/>
      <c r="H6" s="57"/>
    </row>
    <row r="7" spans="2:8" ht="19.5" customHeight="1">
      <c r="B7" s="55">
        <f t="array" ref="B7:H7">DíasYSemanas+DATE(AñoCalendario,11,1)-WEEKDAY(DATE(AñoCalendario,11,1),(InicioDeSemana="LUNES")+1)+15</f>
        <v>45971</v>
      </c>
      <c r="C7" s="55">
        <v>45972</v>
      </c>
      <c r="D7" s="55">
        <v>45973</v>
      </c>
      <c r="E7" s="55">
        <v>45974</v>
      </c>
      <c r="F7" s="55">
        <v>45975</v>
      </c>
      <c r="G7" s="55">
        <v>45976</v>
      </c>
      <c r="H7" s="55">
        <v>45977</v>
      </c>
    </row>
    <row r="8" spans="2:8" ht="57.95" customHeight="1">
      <c r="B8" s="55"/>
      <c r="C8" s="55"/>
      <c r="D8" s="55"/>
      <c r="E8" s="55"/>
      <c r="F8" s="55"/>
      <c r="G8" s="55"/>
      <c r="H8" s="55"/>
    </row>
    <row r="9" spans="2:8" ht="19.5" customHeight="1">
      <c r="B9" s="57">
        <f t="array" ref="B9:H9">DíasYSemanas+DATE(AñoCalendario,11,1)-WEEKDAY(DATE(AñoCalendario,11,1),(InicioDeSemana="LUNES")+1)+22</f>
        <v>45978</v>
      </c>
      <c r="C9" s="57">
        <v>45979</v>
      </c>
      <c r="D9" s="57">
        <v>45980</v>
      </c>
      <c r="E9" s="57">
        <v>45981</v>
      </c>
      <c r="F9" s="57">
        <v>45982</v>
      </c>
      <c r="G9" s="57">
        <v>45983</v>
      </c>
      <c r="H9" s="57">
        <v>45984</v>
      </c>
    </row>
    <row r="10" spans="2:8" ht="57.95" customHeight="1">
      <c r="B10" s="57"/>
      <c r="C10" s="57"/>
      <c r="D10" s="57"/>
      <c r="E10" s="57"/>
      <c r="F10" s="57"/>
      <c r="G10" s="57"/>
      <c r="H10" s="57"/>
    </row>
    <row r="11" spans="2:8" ht="19.5" customHeight="1">
      <c r="B11" s="55">
        <f t="array" ref="B11:H11">DíasYSemanas+DATE(AñoCalendario,11,1)-WEEKDAY(DATE(AñoCalendario,11,1),(InicioDeSemana="LUNES")+1)+29</f>
        <v>45985</v>
      </c>
      <c r="C11" s="55">
        <v>45986</v>
      </c>
      <c r="D11" s="55">
        <v>45987</v>
      </c>
      <c r="E11" s="55">
        <v>45988</v>
      </c>
      <c r="F11" s="55">
        <v>45989</v>
      </c>
      <c r="G11" s="55">
        <v>45990</v>
      </c>
      <c r="H11" s="55">
        <v>45991</v>
      </c>
    </row>
    <row r="12" spans="2:8" ht="57.95" customHeight="1">
      <c r="B12" s="55"/>
      <c r="C12" s="55"/>
      <c r="D12" s="55"/>
      <c r="E12" s="55"/>
      <c r="F12" s="55"/>
      <c r="G12" s="55"/>
      <c r="H12" s="55"/>
    </row>
    <row r="13" spans="2:8" ht="19.5" customHeight="1">
      <c r="B13" s="57">
        <f t="array" ref="B13:C13">DíasYSemanas+DATE(AñoCalendario,11,1)-WEEKDAY(DATE(AñoCalendario,11,1),(InicioDeSemana="LUNES")+1)+36</f>
        <v>45992</v>
      </c>
      <c r="C13" s="57">
        <v>45993</v>
      </c>
      <c r="D13" s="59" t="s">
        <v>0</v>
      </c>
      <c r="E13" s="73"/>
      <c r="F13" s="73"/>
      <c r="G13" s="73"/>
      <c r="H13" s="74"/>
    </row>
    <row r="14" spans="2:8" ht="57.95" customHeight="1">
      <c r="B14" s="57"/>
      <c r="C14" s="57"/>
      <c r="D14" s="7"/>
      <c r="E14" s="75"/>
      <c r="F14" s="75"/>
      <c r="G14" s="75"/>
      <c r="H14" s="76"/>
    </row>
  </sheetData>
  <mergeCells count="1">
    <mergeCell ref="E13:H14"/>
  </mergeCells>
  <conditionalFormatting sqref="B13:D13">
    <cfRule type="expression" dxfId="5" priority="1">
      <formula>AND(DAY(B13)&gt;=1,DAY(B13)&lt;=15)</formula>
    </cfRule>
  </conditionalFormatting>
  <conditionalFormatting sqref="B3:G3">
    <cfRule type="expression" dxfId="4" priority="4">
      <formula>DAY(B3)&gt;8</formula>
    </cfRule>
  </conditionalFormatting>
  <conditionalFormatting sqref="B11:H11">
    <cfRule type="expression" dxfId="3" priority="5">
      <formula>AND(DAY(B11)&gt;=1,DAY(B11)&lt;=15)</formula>
    </cfRule>
  </conditionalFormatting>
  <dataValidations count="9">
    <dataValidation allowBlank="1" showInputMessage="1" showErrorMessage="1" prompt="El día de la semana se determinará automáticamente." sqref="C2:H2"/>
    <dataValidation allowBlank="1" showErrorMessage="1" prompt="El año de esta celda se actualiza automáticamente según el año especificado en la hoja de cálculo de enero. El Calendario siguiente incluye fechas de los meses anterior y posterior con un sombreado de fuente más claro." sqref="B1"/>
    <dataValidation allowBlank="1" showInputMessage="1" showErrorMessage="1" prompt="Esta fila y las filas 5, 7, 9, 11 y 13 contienen días naturales de la semana. Si esta celda no contiene el número 1, se trata de un día del mes anterior. Escribe notas en la celda E13." sqref="B3"/>
    <dataValidation allowBlank="1" showInputMessage="1" showErrorMessage="1" prompt="Esta fila contiene los nombres de los días laborables de este calendario. Esta celda contiene el día de inicio de la semana. Para cambiar el día de inicio, escribe un nuevo día laborable en la celda K4 de la hoja de cálculo de enero." sqref="B2"/>
    <dataValidation allowBlank="1" showInputMessage="1" showErrorMessage="1" prompt="Calendario del mes de noviembre" sqref="A1"/>
    <dataValidation allowBlank="1" showInputMessage="1" showErrorMessage="1" prompt="Escribe notas en la celda de la derecha." sqref="D13:D14"/>
    <dataValidation allowBlank="1" showInputMessage="1" showErrorMessage="1" prompt="Escribe notas en esta celda." sqref="E13:H14"/>
    <dataValidation allowBlank="1" showInputMessage="1" showErrorMessage="1" prompt="Las celdas de esta fila y las filas 6, 8, 10, 12 y 14 son para escribir notas diarias relacionadas con el día natural de la celda anterior." sqref="B4"/>
    <dataValidation allowBlank="1" showInputMessage="1" showErrorMessage="1" prompt="El año en esta celda se actualiza automáticamente. Selecciona otro año en la celda K3 de la hoja de cálculo de enero para cambiar el año" sqref="C1"/>
  </dataValidations>
  <printOptions horizontalCentered="1" verticalCentered="1"/>
  <pageMargins left="0.7" right="0.7" top="0.75" bottom="0.75" header="0.3" footer="0.3"/>
  <pageSetup paperSize="9" scale="83" orientation="landscape" r:id="rId1"/>
  <headerFooter differentFirst="1">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6" tint="-0.249977111117893"/>
    <pageSetUpPr fitToPage="1"/>
  </sheetPr>
  <dimension ref="B1:H14"/>
  <sheetViews>
    <sheetView showGridLines="0" zoomScale="90" zoomScaleNormal="90" workbookViewId="0">
      <selection activeCell="C6" sqref="C6"/>
    </sheetView>
  </sheetViews>
  <sheetFormatPr baseColWidth="10" defaultColWidth="8.88671875" defaultRowHeight="14.25"/>
  <cols>
    <col min="1" max="1" width="2.77734375" customWidth="1"/>
    <col min="2" max="2" width="18.44140625" customWidth="1"/>
    <col min="3" max="8" width="17.77734375" customWidth="1"/>
    <col min="9" max="9" width="2.77734375" customWidth="1"/>
  </cols>
  <sheetData>
    <row r="1" spans="2:8" ht="59.25" customHeight="1">
      <c r="B1" s="50" t="str">
        <f>"Diciembre "&amp;AñoCalendario</f>
        <v>Diciembre 2025</v>
      </c>
      <c r="C1" s="51"/>
      <c r="D1" s="51"/>
      <c r="E1" s="52" t="s">
        <v>8</v>
      </c>
      <c r="F1" s="52"/>
      <c r="G1" s="52"/>
      <c r="H1" s="53"/>
    </row>
    <row r="2" spans="2:8" ht="21.75" customHeight="1">
      <c r="B2" s="5" t="str">
        <f>IF(InicioDeSemana="DOMINGO", "DOMINGO","LUNES")</f>
        <v>LUNES</v>
      </c>
      <c r="C2" s="5" t="str">
        <f t="shared" ref="C2:H2" si="0">UPPER(TEXT(C3,"dddd"))</f>
        <v>MARTES</v>
      </c>
      <c r="D2" s="5" t="str">
        <f t="shared" si="0"/>
        <v>MIÉRCOLES</v>
      </c>
      <c r="E2" s="5" t="str">
        <f t="shared" si="0"/>
        <v>JUEVES</v>
      </c>
      <c r="F2" s="5" t="str">
        <f t="shared" si="0"/>
        <v>VIERNES</v>
      </c>
      <c r="G2" s="5" t="str">
        <f t="shared" si="0"/>
        <v>SÁBADO</v>
      </c>
      <c r="H2" s="5" t="str">
        <f t="shared" si="0"/>
        <v>DOMINGO</v>
      </c>
    </row>
    <row r="3" spans="2:8" ht="19.5" customHeight="1">
      <c r="B3" s="55">
        <f t="array" ref="B3:H3">DíasYSemanas+DATE(AñoCalendario,12,1)-WEEKDAY(DATE(AñoCalendario,12,1),(InicioDeSemana="LUNES")+1)+1</f>
        <v>45992</v>
      </c>
      <c r="C3" s="55">
        <v>45993</v>
      </c>
      <c r="D3" s="55">
        <v>45994</v>
      </c>
      <c r="E3" s="55">
        <v>45995</v>
      </c>
      <c r="F3" s="55">
        <v>45996</v>
      </c>
      <c r="G3" s="55">
        <v>45997</v>
      </c>
      <c r="H3" s="55">
        <v>45998</v>
      </c>
    </row>
    <row r="4" spans="2:8" ht="57.95" customHeight="1">
      <c r="B4" s="55"/>
      <c r="C4" s="55"/>
      <c r="D4" s="55"/>
      <c r="E4" s="55"/>
      <c r="F4" s="55"/>
      <c r="G4" s="55"/>
      <c r="H4" s="55"/>
    </row>
    <row r="5" spans="2:8" ht="19.5" customHeight="1">
      <c r="B5" s="57">
        <f t="array" ref="B5:H5">DíasYSemanas+DATE(AñoCalendario,12,1)-WEEKDAY(DATE(AñoCalendario,12,1),(InicioDeSemana="LUNES")+1)+8</f>
        <v>45999</v>
      </c>
      <c r="C5" s="57">
        <v>46000</v>
      </c>
      <c r="D5" s="57">
        <v>46001</v>
      </c>
      <c r="E5" s="57">
        <v>46002</v>
      </c>
      <c r="F5" s="57">
        <v>46003</v>
      </c>
      <c r="G5" s="57">
        <v>46004</v>
      </c>
      <c r="H5" s="57">
        <v>46005</v>
      </c>
    </row>
    <row r="6" spans="2:8" ht="57.95" customHeight="1">
      <c r="B6" s="57"/>
      <c r="C6" s="57"/>
      <c r="D6" s="57"/>
      <c r="E6" s="57"/>
      <c r="F6" s="57"/>
      <c r="G6" s="57"/>
      <c r="H6" s="57"/>
    </row>
    <row r="7" spans="2:8" ht="19.5" customHeight="1">
      <c r="B7" s="55">
        <f t="array" ref="B7:H7">DíasYSemanas+DATE(AñoCalendario,12,1)-WEEKDAY(DATE(AñoCalendario,12,1),(InicioDeSemana="LUNES")+1)+15</f>
        <v>46006</v>
      </c>
      <c r="C7" s="55">
        <v>46007</v>
      </c>
      <c r="D7" s="55">
        <v>46008</v>
      </c>
      <c r="E7" s="55">
        <v>46009</v>
      </c>
      <c r="F7" s="55">
        <v>46010</v>
      </c>
      <c r="G7" s="55">
        <v>46011</v>
      </c>
      <c r="H7" s="55">
        <v>46012</v>
      </c>
    </row>
    <row r="8" spans="2:8" ht="57.95" customHeight="1">
      <c r="B8" s="55"/>
      <c r="C8" s="55"/>
      <c r="D8" s="55"/>
      <c r="E8" s="55"/>
      <c r="F8" s="55"/>
      <c r="G8" s="55"/>
      <c r="H8" s="55"/>
    </row>
    <row r="9" spans="2:8" ht="19.5" customHeight="1">
      <c r="B9" s="57">
        <f t="array" ref="B9:H9">DíasYSemanas+DATE(AñoCalendario,12,1)-WEEKDAY(DATE(AñoCalendario,12,1),(InicioDeSemana="LUNES")+1)+22</f>
        <v>46013</v>
      </c>
      <c r="C9" s="57">
        <v>46014</v>
      </c>
      <c r="D9" s="57">
        <v>46015</v>
      </c>
      <c r="E9" s="57">
        <v>46016</v>
      </c>
      <c r="F9" s="57">
        <v>46017</v>
      </c>
      <c r="G9" s="57">
        <v>46018</v>
      </c>
      <c r="H9" s="57">
        <v>46019</v>
      </c>
    </row>
    <row r="10" spans="2:8" ht="57.95" customHeight="1">
      <c r="B10" s="57"/>
      <c r="C10" s="57"/>
      <c r="D10" s="57"/>
      <c r="E10" s="57"/>
      <c r="F10" s="57"/>
      <c r="G10" s="57"/>
      <c r="H10" s="57"/>
    </row>
    <row r="11" spans="2:8" ht="19.5" customHeight="1">
      <c r="B11" s="55">
        <f t="array" ref="B11:H11">DíasYSemanas+DATE(AñoCalendario,12,1)-WEEKDAY(DATE(AñoCalendario,12,1),(InicioDeSemana="LUNES")+1)+29</f>
        <v>46020</v>
      </c>
      <c r="C11" s="55">
        <v>46021</v>
      </c>
      <c r="D11" s="55">
        <v>46022</v>
      </c>
      <c r="E11" s="55">
        <v>46023</v>
      </c>
      <c r="F11" s="55">
        <v>46024</v>
      </c>
      <c r="G11" s="55">
        <v>46025</v>
      </c>
      <c r="H11" s="55">
        <v>46026</v>
      </c>
    </row>
    <row r="12" spans="2:8" ht="57.95" customHeight="1">
      <c r="B12" s="55"/>
      <c r="C12" s="55"/>
      <c r="D12" s="55"/>
      <c r="E12" s="55"/>
      <c r="F12" s="55"/>
      <c r="G12" s="55"/>
      <c r="H12" s="55"/>
    </row>
    <row r="13" spans="2:8" ht="19.5" customHeight="1">
      <c r="B13" s="57">
        <f t="array" ref="B13:C13">DíasYSemanas+DATE(AñoCalendario,12,1)-WEEKDAY(DATE(AñoCalendario,12,1),(InicioDeSemana="LUNES")+1)+36</f>
        <v>46027</v>
      </c>
      <c r="C13" s="57">
        <v>46028</v>
      </c>
      <c r="D13" s="59" t="s">
        <v>0</v>
      </c>
      <c r="E13" s="73"/>
      <c r="F13" s="73"/>
      <c r="G13" s="73"/>
      <c r="H13" s="74"/>
    </row>
    <row r="14" spans="2:8" ht="57.95" customHeight="1">
      <c r="B14" s="57"/>
      <c r="C14" s="57"/>
      <c r="D14" s="7"/>
      <c r="E14" s="75"/>
      <c r="F14" s="75"/>
      <c r="G14" s="75"/>
      <c r="H14" s="76"/>
    </row>
  </sheetData>
  <mergeCells count="1">
    <mergeCell ref="E13:H14"/>
  </mergeCells>
  <conditionalFormatting sqref="B13:D13">
    <cfRule type="expression" dxfId="2" priority="1">
      <formula>AND(DAY(B13)&gt;=1,DAY(B13)&lt;=15)</formula>
    </cfRule>
  </conditionalFormatting>
  <conditionalFormatting sqref="B3:G3">
    <cfRule type="expression" dxfId="1" priority="3">
      <formula>DAY(B3)&gt;8</formula>
    </cfRule>
  </conditionalFormatting>
  <conditionalFormatting sqref="B11:H11">
    <cfRule type="expression" dxfId="0" priority="4">
      <formula>AND(DAY(B11)&gt;=1,DAY(B11)&lt;=15)</formula>
    </cfRule>
  </conditionalFormatting>
  <dataValidations count="9">
    <dataValidation allowBlank="1" showInputMessage="1" showErrorMessage="1" prompt="El día de la semana se determinará automáticamente." sqref="C2:H2"/>
    <dataValidation allowBlank="1" showErrorMessage="1" prompt="El año de esta celda se actualiza automáticamente según el año especificado en la hoja de cálculo de enero. El Calendario siguiente incluye fechas de los meses anterior y posterior con un sombreado de fuente más claro." sqref="B1"/>
    <dataValidation allowBlank="1" showInputMessage="1" showErrorMessage="1" prompt="Esta fila y las filas 5, 7, 9, 11 y 13 contienen días naturales de la semana. Si esta celda no contiene el número 1, se trata de un día del mes anterior. Escribe notas en la celda E13." sqref="B3"/>
    <dataValidation allowBlank="1" showInputMessage="1" showErrorMessage="1" prompt="Esta fila contiene los nombres de los días laborables de este calendario. Esta celda contiene el día de inicio de la semana. Para cambiar el día de inicio, escribe un nuevo día laborable en la celda K4 de la hoja de cálculo de enero." sqref="B2"/>
    <dataValidation allowBlank="1" showInputMessage="1" showErrorMessage="1" prompt="Calendario del mes de diciembre" sqref="A1"/>
    <dataValidation allowBlank="1" showInputMessage="1" showErrorMessage="1" prompt="Escribe notas en la celda de la derecha." sqref="D13:D14"/>
    <dataValidation allowBlank="1" showInputMessage="1" showErrorMessage="1" prompt="Escribe notas en esta celda." sqref="E13:H14"/>
    <dataValidation allowBlank="1" showInputMessage="1" showErrorMessage="1" prompt="Las celdas de esta fila y las filas 6, 8, 10, 12 y 14 son para escribir notas diarias relacionadas con el día natural de la celda anterior." sqref="B4"/>
    <dataValidation allowBlank="1" showInputMessage="1" showErrorMessage="1" prompt="El año en esta celda se actualiza automáticamente. Selecciona otro año en la celda K3 de la hoja de cálculo de enero para cambiar el año" sqref="C1"/>
  </dataValidations>
  <printOptions horizontalCentered="1" verticalCentered="1"/>
  <pageMargins left="0.7" right="0.7" top="0.75" bottom="0.75" header="0.3" footer="0.3"/>
  <pageSetup paperSize="9" scale="83" orientation="landscape" r:id="rId1"/>
  <headerFooter differentFirst="1">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2" ma:contentTypeDescription="Create a new document." ma:contentTypeScope="" ma:versionID="426e97fa315356fffbdcd9876fe988c2">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14b8f0def80e6d70ce3def20c90759a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Status" ma:index="19" nillable="true" ma:displayName="Status" ma:default="Not started" ma:format="Dropdown" ma:internalName="Status">
      <xsd:simpleType>
        <xsd:restriction base="dms:Choice">
          <xsd:enumeration value="Not started"/>
          <xsd:enumeration value="In Progress"/>
          <xsd:enumeration value="Completed"/>
        </xsd:restrictio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tatus xmlns="71af3243-3dd4-4a8d-8c0d-dd76da1f02a5">Not started</Status>
    <MediaServiceKeyPoints xmlns="71af3243-3dd4-4a8d-8c0d-dd76da1f02a5" xsi:nil="true"/>
  </documentManagement>
</p:properties>
</file>

<file path=customXml/itemProps1.xml><?xml version="1.0" encoding="utf-8"?>
<ds:datastoreItem xmlns:ds="http://schemas.openxmlformats.org/officeDocument/2006/customXml" ds:itemID="{DF8A8BCD-244E-41CF-AC5A-813C9AEC7F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DA10363-92EC-4580-AE8C-D8F6C7EC38E0}">
  <ds:schemaRefs>
    <ds:schemaRef ds:uri="http://schemas.microsoft.com/sharepoint/v3/contenttype/forms"/>
  </ds:schemaRefs>
</ds:datastoreItem>
</file>

<file path=customXml/itemProps3.xml><?xml version="1.0" encoding="utf-8"?>
<ds:datastoreItem xmlns:ds="http://schemas.openxmlformats.org/officeDocument/2006/customXml" ds:itemID="{BD90E721-6104-41D1-93BF-62E14EE01C6F}">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71af3243-3dd4-4a8d-8c0d-dd76da1f02a5"/>
    <ds:schemaRef ds:uri="http://purl.org/dc/elements/1.1/"/>
    <ds:schemaRef ds:uri="http://schemas.microsoft.com/office/2006/metadata/properties"/>
    <ds:schemaRef ds:uri="16c05727-aa75-4e4a-9b5f-8a80a116589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TM11907363</Template>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27</vt:i4>
      </vt:variant>
    </vt:vector>
  </HeadingPairs>
  <TitlesOfParts>
    <vt:vector size="39" baseType="lpstr">
      <vt:lpstr>Enero</vt:lpstr>
      <vt:lpstr>Febrero</vt:lpstr>
      <vt:lpstr>Marzo</vt:lpstr>
      <vt:lpstr>Abril</vt:lpstr>
      <vt:lpstr>Mayo</vt:lpstr>
      <vt:lpstr>Junio</vt:lpstr>
      <vt:lpstr>Julio</vt:lpstr>
      <vt:lpstr>Agosto</vt:lpstr>
      <vt:lpstr>Septiembre</vt:lpstr>
      <vt:lpstr>Octubre</vt:lpstr>
      <vt:lpstr>Noviembre</vt:lpstr>
      <vt:lpstr>Diciembre</vt:lpstr>
      <vt:lpstr>AñoCalendario</vt:lpstr>
      <vt:lpstr>Enero!Área_de_impresión</vt:lpstr>
      <vt:lpstr>InicioDeSemana</vt:lpstr>
      <vt:lpstr>TítuloDeColumnaRegión1..H12.1</vt:lpstr>
      <vt:lpstr>TítuloDeColumnaRegión1..H12.10</vt:lpstr>
      <vt:lpstr>TítuloDeColumnaRegión1..H12.11</vt:lpstr>
      <vt:lpstr>TítuloDeColumnaRegión1..H12.12</vt:lpstr>
      <vt:lpstr>TítuloDeColumnaRegión1..H12.2</vt:lpstr>
      <vt:lpstr>TítuloDeColumnaRegión1..H12.3</vt:lpstr>
      <vt:lpstr>TítuloDeColumnaRegión1..H12.4</vt:lpstr>
      <vt:lpstr>TítuloDeColumnaRegión1..H12.5</vt:lpstr>
      <vt:lpstr>TítuloDeColumnaRegión1..H12.6</vt:lpstr>
      <vt:lpstr>TítuloDeColumnaRegión1..H12.7</vt:lpstr>
      <vt:lpstr>TítuloDeColumnaRegión1..H12.8</vt:lpstr>
      <vt:lpstr>TítuloDeColumnaRegión1..H12.9</vt:lpstr>
      <vt:lpstr>TítuloDeColumnaRegión2..C14.1</vt:lpstr>
      <vt:lpstr>TítuloDeColumnaRegión2..C14.10</vt:lpstr>
      <vt:lpstr>TítuloDeColumnaRegión2..C14.11</vt:lpstr>
      <vt:lpstr>TítuloDeColumnaRegión2..C14.12</vt:lpstr>
      <vt:lpstr>TítuloDeColumnaRegión2..C14.2</vt:lpstr>
      <vt:lpstr>TítuloDeColumnaRegión2..C14.3</vt:lpstr>
      <vt:lpstr>TítuloDeColumnaRegión2..C14.4</vt:lpstr>
      <vt:lpstr>TítuloDeColumnaRegión2..C14.5</vt:lpstr>
      <vt:lpstr>TítuloDeColumnaRegión2..C14.6</vt:lpstr>
      <vt:lpstr>TítuloDeColumnaRegión2..C14.7</vt:lpstr>
      <vt:lpstr>TítuloDeColumnaRegión2..C14.8</vt:lpstr>
      <vt:lpstr>TítuloDeColumnaRegión2..C14.9</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2020-07-08T21:12:30Z</dcterms:created>
  <dcterms:modified xsi:type="dcterms:W3CDTF">2025-04-10T15:22:30Z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